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Vartotojas\Desktop\"/>
    </mc:Choice>
  </mc:AlternateContent>
  <xr:revisionPtr revIDLastSave="0" documentId="13_ncr:1_{A3713661-065A-4751-8AF2-5789ECD5A2C1}" xr6:coauthVersionLast="47" xr6:coauthVersionMax="47" xr10:uidLastSave="{00000000-0000-0000-0000-000000000000}"/>
  <bookViews>
    <workbookView xWindow="-120" yWindow="-120" windowWidth="29040" windowHeight="15840" activeTab="17" xr2:uid="{00000000-000D-0000-FFFF-FFFF0000000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15.1" sheetId="42" r:id="rId24"/>
    <sheet name="Sąrašai" sheetId="11" state="hidden" r:id="rId25"/>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'4.1'!$A$6:$E$343</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'2'!$A$1:$I$50</definedName>
    <definedName name="_xlnm.Print_Area" localSheetId="3">'3'!$A$1:$C$27</definedName>
    <definedName name="_xlnm.Print_Area" localSheetId="4">'4'!$A$1:$W$22</definedName>
    <definedName name="_xlnm.Print_Area" localSheetId="19">'4.1'!$A$1:$C$343</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3">'15.1'!$A:$B,'15.1'!#REF!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8" i="42" l="1"/>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D45" i="5" s="1"/>
  <c r="A1" i="36"/>
  <c r="D43" i="5"/>
  <c r="B1" i="38"/>
  <c r="A1" i="38"/>
  <c r="B1" i="41"/>
  <c r="A1" i="41"/>
  <c r="C1468" i="41"/>
  <c r="B31" i="38"/>
  <c r="B48" i="38" s="1"/>
  <c r="B65" i="38" s="1"/>
  <c r="B82" i="38" s="1"/>
  <c r="B99" i="38" s="1"/>
  <c r="B116" i="38" s="1"/>
  <c r="B133" i="38" s="1"/>
  <c r="B150" i="38" s="1"/>
  <c r="B167" i="38" s="1"/>
  <c r="B184" i="38" s="1"/>
  <c r="B201" i="38" s="1"/>
  <c r="B218" i="38" s="1"/>
  <c r="B235" i="38" s="1"/>
  <c r="B252" i="38" s="1"/>
  <c r="B269" i="38" s="1"/>
  <c r="B286" i="38" s="1"/>
  <c r="B303" i="38" s="1"/>
  <c r="B320" i="38" s="1"/>
  <c r="B337" i="38" s="1"/>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25" i="38" s="1"/>
  <c r="B42" i="38" s="1"/>
  <c r="B59" i="38" s="1"/>
  <c r="B76" i="38" s="1"/>
  <c r="B93" i="38" s="1"/>
  <c r="B110" i="38" s="1"/>
  <c r="B127" i="38" s="1"/>
  <c r="B144" i="38" s="1"/>
  <c r="B161" i="38" s="1"/>
  <c r="B178" i="38" s="1"/>
  <c r="B195" i="38" s="1"/>
  <c r="B212" i="38" s="1"/>
  <c r="B229" i="38" s="1"/>
  <c r="B246" i="38" s="1"/>
  <c r="B263" i="38" s="1"/>
  <c r="B280" i="38" s="1"/>
  <c r="B297" i="38" s="1"/>
  <c r="B314" i="38" s="1"/>
  <c r="B331" i="38" s="1"/>
  <c r="B9" i="38"/>
  <c r="B26" i="38" s="1"/>
  <c r="B43" i="38" s="1"/>
  <c r="B60" i="38" s="1"/>
  <c r="B77" i="38" s="1"/>
  <c r="B94" i="38" s="1"/>
  <c r="B111" i="38" s="1"/>
  <c r="B128" i="38" s="1"/>
  <c r="B145" i="38" s="1"/>
  <c r="B162" i="38" s="1"/>
  <c r="B179" i="38" s="1"/>
  <c r="B196" i="38" s="1"/>
  <c r="B213" i="38" s="1"/>
  <c r="B230" i="38" s="1"/>
  <c r="B247" i="38" s="1"/>
  <c r="B264" i="38" s="1"/>
  <c r="B281" i="38" s="1"/>
  <c r="B298" i="38" s="1"/>
  <c r="B315" i="38" s="1"/>
  <c r="B332" i="38" s="1"/>
  <c r="B10" i="38"/>
  <c r="B27" i="38" s="1"/>
  <c r="B44" i="38" s="1"/>
  <c r="B61" i="38" s="1"/>
  <c r="B78" i="38" s="1"/>
  <c r="B95" i="38" s="1"/>
  <c r="B112" i="38" s="1"/>
  <c r="B129" i="38" s="1"/>
  <c r="B146" i="38" s="1"/>
  <c r="B163" i="38" s="1"/>
  <c r="B180" i="38" s="1"/>
  <c r="B197" i="38" s="1"/>
  <c r="B214" i="38" s="1"/>
  <c r="B231" i="38" s="1"/>
  <c r="B248" i="38" s="1"/>
  <c r="B265" i="38" s="1"/>
  <c r="B282" i="38" s="1"/>
  <c r="B299" i="38" s="1"/>
  <c r="B316" i="38" s="1"/>
  <c r="B333" i="38" s="1"/>
  <c r="B11" i="38"/>
  <c r="B28" i="38" s="1"/>
  <c r="B45" i="38" s="1"/>
  <c r="B62" i="38" s="1"/>
  <c r="B79" i="38" s="1"/>
  <c r="B96" i="38" s="1"/>
  <c r="B113" i="38" s="1"/>
  <c r="B130" i="38" s="1"/>
  <c r="B147" i="38" s="1"/>
  <c r="B164" i="38" s="1"/>
  <c r="B181" i="38" s="1"/>
  <c r="B198" i="38" s="1"/>
  <c r="B215" i="38" s="1"/>
  <c r="B232" i="38" s="1"/>
  <c r="B249" i="38" s="1"/>
  <c r="B266" i="38" s="1"/>
  <c r="B283" i="38" s="1"/>
  <c r="B300" i="38" s="1"/>
  <c r="B317" i="38" s="1"/>
  <c r="B334" i="38" s="1"/>
  <c r="B12" i="38"/>
  <c r="B29" i="38" s="1"/>
  <c r="B46" i="38" s="1"/>
  <c r="B63" i="38" s="1"/>
  <c r="B80" i="38" s="1"/>
  <c r="B97" i="38" s="1"/>
  <c r="B114" i="38" s="1"/>
  <c r="B131" i="38" s="1"/>
  <c r="B148" i="38" s="1"/>
  <c r="B165" i="38" s="1"/>
  <c r="B182" i="38" s="1"/>
  <c r="B199" i="38" s="1"/>
  <c r="B216" i="38" s="1"/>
  <c r="B233" i="38" s="1"/>
  <c r="B250" i="38" s="1"/>
  <c r="B267" i="38" s="1"/>
  <c r="B284" i="38" s="1"/>
  <c r="B301" i="38" s="1"/>
  <c r="B318" i="38" s="1"/>
  <c r="B335" i="38" s="1"/>
  <c r="B13" i="38"/>
  <c r="B30" i="38" s="1"/>
  <c r="B47" i="38" s="1"/>
  <c r="B64" i="38" s="1"/>
  <c r="B81" i="38" s="1"/>
  <c r="B98" i="38" s="1"/>
  <c r="B115" i="38" s="1"/>
  <c r="B132" i="38" s="1"/>
  <c r="B149" i="38" s="1"/>
  <c r="B166" i="38" s="1"/>
  <c r="B183" i="38" s="1"/>
  <c r="B200" i="38" s="1"/>
  <c r="B217" i="38" s="1"/>
  <c r="B234" i="38" s="1"/>
  <c r="B251" i="38" s="1"/>
  <c r="B268" i="38" s="1"/>
  <c r="B285" i="38" s="1"/>
  <c r="B302" i="38" s="1"/>
  <c r="B319" i="38" s="1"/>
  <c r="B336" i="38" s="1"/>
  <c r="B14" i="38"/>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33" i="38" s="1"/>
  <c r="B50" i="38" s="1"/>
  <c r="B67" i="38" s="1"/>
  <c r="B84" i="38" s="1"/>
  <c r="B101" i="38" s="1"/>
  <c r="B118" i="38" s="1"/>
  <c r="B135" i="38" s="1"/>
  <c r="B152" i="38" s="1"/>
  <c r="B169" i="38" s="1"/>
  <c r="B186" i="38" s="1"/>
  <c r="B203" i="38" s="1"/>
  <c r="B220" i="38" s="1"/>
  <c r="B237" i="38" s="1"/>
  <c r="B254" i="38" s="1"/>
  <c r="B271" i="38" s="1"/>
  <c r="B288" i="38" s="1"/>
  <c r="B305" i="38" s="1"/>
  <c r="B322" i="38" s="1"/>
  <c r="B339" i="38" s="1"/>
  <c r="B17" i="38"/>
  <c r="B34" i="38" s="1"/>
  <c r="B51" i="38" s="1"/>
  <c r="B68" i="38" s="1"/>
  <c r="B85" i="38" s="1"/>
  <c r="B102" i="38" s="1"/>
  <c r="B119" i="38" s="1"/>
  <c r="B136" i="38" s="1"/>
  <c r="B153" i="38" s="1"/>
  <c r="B170" i="38" s="1"/>
  <c r="B187" i="38" s="1"/>
  <c r="B204" i="38" s="1"/>
  <c r="B221" i="38" s="1"/>
  <c r="B238" i="38" s="1"/>
  <c r="B255" i="38" s="1"/>
  <c r="B272" i="38" s="1"/>
  <c r="B289" i="38" s="1"/>
  <c r="B306" i="38" s="1"/>
  <c r="B323" i="38" s="1"/>
  <c r="B340" i="38" s="1"/>
  <c r="B18" i="38"/>
  <c r="B35" i="38" s="1"/>
  <c r="B52" i="38" s="1"/>
  <c r="B69" i="38" s="1"/>
  <c r="B86" i="38" s="1"/>
  <c r="B103" i="38" s="1"/>
  <c r="B120" i="38" s="1"/>
  <c r="B137" i="38" s="1"/>
  <c r="B154" i="38" s="1"/>
  <c r="B171" i="38" s="1"/>
  <c r="B188" i="38" s="1"/>
  <c r="B205" i="38" s="1"/>
  <c r="B222" i="38" s="1"/>
  <c r="B239" i="38" s="1"/>
  <c r="B256" i="38" s="1"/>
  <c r="B273" i="38" s="1"/>
  <c r="B290" i="38" s="1"/>
  <c r="B307" i="38" s="1"/>
  <c r="B324" i="38" s="1"/>
  <c r="B341" i="38" s="1"/>
  <c r="B19" i="38"/>
  <c r="B36" i="38" s="1"/>
  <c r="B53" i="38" s="1"/>
  <c r="B70" i="38" s="1"/>
  <c r="B87" i="38" s="1"/>
  <c r="B104" i="38" s="1"/>
  <c r="B121" i="38" s="1"/>
  <c r="B138" i="38" s="1"/>
  <c r="B155" i="38" s="1"/>
  <c r="B172" i="38" s="1"/>
  <c r="B189" i="38" s="1"/>
  <c r="B206" i="38" s="1"/>
  <c r="B223" i="38" s="1"/>
  <c r="B240" i="38" s="1"/>
  <c r="B257" i="38" s="1"/>
  <c r="B274" i="38" s="1"/>
  <c r="B291" i="38" s="1"/>
  <c r="B308" i="38" s="1"/>
  <c r="B325" i="38" s="1"/>
  <c r="B342" i="38" s="1"/>
  <c r="B20" i="38"/>
  <c r="B37" i="38" s="1"/>
  <c r="B54" i="38" s="1"/>
  <c r="B71" i="38" s="1"/>
  <c r="B88" i="38" s="1"/>
  <c r="B105" i="38" s="1"/>
  <c r="B122" i="38" s="1"/>
  <c r="B139" i="38" s="1"/>
  <c r="B156" i="38" s="1"/>
  <c r="B173" i="38" s="1"/>
  <c r="B190" i="38" s="1"/>
  <c r="B207" i="38" s="1"/>
  <c r="B224" i="38" s="1"/>
  <c r="B241" i="38" s="1"/>
  <c r="B258" i="38" s="1"/>
  <c r="B275" i="38" s="1"/>
  <c r="B292" i="38" s="1"/>
  <c r="B309" i="38" s="1"/>
  <c r="B326" i="38" s="1"/>
  <c r="B343" i="38" s="1"/>
  <c r="B6" i="38"/>
  <c r="B23" i="38" s="1"/>
  <c r="B40" i="38" s="1"/>
  <c r="B57" i="38" s="1"/>
  <c r="B74" i="38" s="1"/>
  <c r="B91" i="38" s="1"/>
  <c r="B108" i="38" s="1"/>
  <c r="B125" i="38" s="1"/>
  <c r="B142" i="38" s="1"/>
  <c r="B159" i="38" s="1"/>
  <c r="B176" i="38" s="1"/>
  <c r="B193" i="38" s="1"/>
  <c r="B210" i="38" s="1"/>
  <c r="B227" i="38" s="1"/>
  <c r="B244" i="38" s="1"/>
  <c r="B261" i="38" s="1"/>
  <c r="B278" i="38" s="1"/>
  <c r="B295" i="38" s="1"/>
  <c r="B312" i="38" s="1"/>
  <c r="B329"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435" i="41"/>
  <c r="C512" i="41"/>
  <c r="C589" i="41"/>
  <c r="C666" i="41"/>
  <c r="C743" i="41"/>
  <c r="C820" i="41"/>
  <c r="C897" i="41"/>
  <c r="C974" i="41"/>
  <c r="C1051" i="41"/>
  <c r="C1128" i="41"/>
  <c r="C1205" i="41"/>
  <c r="C1282" i="41"/>
  <c r="C1359" i="41"/>
  <c r="C1436" i="41"/>
  <c r="C1513" i="41"/>
  <c r="C128" i="41"/>
  <c r="C205" i="41"/>
  <c r="C282"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3" i="38"/>
  <c r="C14" i="38"/>
  <c r="C15" i="38"/>
  <c r="C16" i="38"/>
  <c r="C17" i="38"/>
  <c r="C18" i="38"/>
  <c r="C19" i="38"/>
  <c r="C20" i="38"/>
  <c r="C5" i="38"/>
  <c r="C3" i="38"/>
  <c r="J21" i="36"/>
  <c r="I21" i="36"/>
  <c r="H21" i="36"/>
  <c r="G21" i="36"/>
  <c r="F21" i="36"/>
  <c r="E21" i="36"/>
  <c r="J20" i="36"/>
  <c r="I20" i="36"/>
  <c r="H20" i="36"/>
  <c r="G20" i="36"/>
  <c r="F20" i="36"/>
  <c r="E20" i="36"/>
  <c r="J19"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E22" i="33" l="1"/>
  <c r="E16" i="33"/>
  <c r="D17" i="33"/>
  <c r="D12" i="33"/>
  <c r="D13" i="33"/>
  <c r="E19" i="33"/>
  <c r="Q16" i="33"/>
  <c r="Q21" i="33"/>
  <c r="I16" i="33"/>
  <c r="I21" i="33"/>
  <c r="T12" i="33"/>
  <c r="T19" i="33"/>
  <c r="L12" i="33"/>
  <c r="L19" i="33"/>
  <c r="P18" i="33"/>
  <c r="P21" i="33"/>
  <c r="H18"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4" i="33"/>
  <c r="F19"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4" i="33"/>
  <c r="H13" i="33"/>
  <c r="O18" i="33"/>
  <c r="T14" i="33"/>
  <c r="V13" i="33"/>
  <c r="F13" i="33"/>
  <c r="I18" i="33"/>
  <c r="S14" i="33"/>
  <c r="T13" i="33"/>
  <c r="Q14" i="33"/>
  <c r="Q13" i="33"/>
  <c r="V16" i="33"/>
  <c r="R17" i="33"/>
  <c r="J17" i="33"/>
  <c r="R14" i="33"/>
  <c r="J14" i="33"/>
  <c r="U13" i="33"/>
  <c r="M13" i="33"/>
  <c r="E13" i="33"/>
  <c r="V18" i="33"/>
  <c r="N18" i="33"/>
  <c r="F18" i="33"/>
  <c r="Q17" i="33"/>
  <c r="I17" i="33"/>
  <c r="T16" i="33"/>
  <c r="L16" i="33"/>
  <c r="W12" i="33"/>
  <c r="O12" i="33"/>
  <c r="G12" i="33"/>
  <c r="U18" i="33"/>
  <c r="M18" i="33"/>
  <c r="P17" i="33"/>
  <c r="H17" i="33"/>
  <c r="S16" i="33"/>
  <c r="K16" i="33"/>
  <c r="S13" i="33"/>
  <c r="K13" i="33"/>
  <c r="V12" i="33"/>
  <c r="N12" i="33"/>
  <c r="F12" i="33"/>
  <c r="T18" i="33"/>
  <c r="L18" i="33"/>
  <c r="W17" i="33"/>
  <c r="O17" i="33"/>
  <c r="G17" i="33"/>
  <c r="R16" i="33"/>
  <c r="J16" i="33"/>
  <c r="W14" i="33"/>
  <c r="O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F8" i="19"/>
  <c r="F18" i="19"/>
  <c r="F10" i="19"/>
  <c r="J22" i="18"/>
  <c r="G22" i="18" s="1"/>
  <c r="J14" i="18"/>
  <c r="F17" i="19"/>
  <c r="F9" i="19"/>
  <c r="J21" i="18"/>
  <c r="G21" i="18" s="1"/>
  <c r="J13" i="18"/>
  <c r="J20" i="18"/>
  <c r="G20" i="18" s="1"/>
  <c r="J12" i="18"/>
  <c r="F11" i="19"/>
  <c r="F15" i="19"/>
  <c r="J7" i="18"/>
  <c r="J19" i="18"/>
  <c r="J11" i="18"/>
  <c r="J26" i="18"/>
  <c r="G26" i="18" s="1"/>
  <c r="J18" i="18"/>
  <c r="J10" i="18"/>
  <c r="F7" i="19"/>
  <c r="F16" i="19"/>
  <c r="F13" i="19"/>
  <c r="J25" i="18"/>
  <c r="G25" i="18" s="1"/>
  <c r="J17" i="18"/>
  <c r="J9" i="18"/>
  <c r="F12" i="19"/>
  <c r="J24" i="18"/>
  <c r="J16" i="18"/>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19" i="18"/>
  <c r="G18" i="18"/>
  <c r="G17" i="18"/>
  <c r="G16" i="18"/>
  <c r="G15" i="18"/>
  <c r="G13" i="18"/>
  <c r="G14" i="18"/>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<sst xmlns="http://schemas.openxmlformats.org/spreadsheetml/2006/main" count="7694" uniqueCount="1889">
  <si>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</si>
  <si>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</si>
  <si>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</si>
  <si>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</si>
  <si>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</si>
  <si>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</si>
  <si>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</si>
  <si>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</si>
  <si>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</si>
  <si>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</si>
  <si>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</si>
  <si>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</si>
  <si>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</si>
  <si>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</si>
  <si>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</si>
  <si>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</si>
  <si>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</si>
  <si>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</si>
  <si>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</si>
  <si>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</si>
  <si>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</si>
  <si>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</si>
  <si>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</si>
  <si>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</si>
  <si>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</si>
  <si>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</si>
  <si>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</si>
  <si>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</si>
  <si>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</si>
  <si>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</si>
  <si>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</si>
  <si>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</si>
  <si>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</si>
  <si>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</si>
  <si>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</si>
  <si>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</si>
  <si>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</si>
  <si>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</si>
  <si>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</si>
  <si>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</si>
  <si>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</si>
  <si>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</si>
  <si>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</si>
  <si>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</si>
  <si>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</si>
  <si>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</si>
  <si>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</si>
  <si>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</si>
  <si>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</si>
  <si>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</si>
  <si>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</si>
  <si>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</si>
  <si>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</si>
  <si>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</si>
  <si>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</si>
  <si>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</si>
  <si>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</si>
  <si>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</si>
  <si>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</si>
  <si>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</si>
  <si>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</si>
  <si>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</si>
  <si>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</si>
  <si>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</si>
  <si>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</si>
  <si>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</si>
  <si>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</si>
  <si>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</si>
  <si>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</si>
  <si>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</si>
  <si>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</si>
  <si>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</si>
  <si>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</si>
  <si>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</si>
  <si>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</si>
  <si>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</si>
  <si>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</si>
  <si>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</si>
  <si>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</si>
  <si>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</si>
  <si>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</si>
  <si>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</si>
  <si>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</si>
  <si>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</si>
  <si>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</si>
  <si>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</si>
  <si>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</si>
  <si>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</si>
  <si>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</si>
  <si>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</si>
  <si>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</si>
  <si>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</si>
  <si>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</si>
  <si>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</si>
  <si>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</si>
  <si>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</si>
  <si>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</si>
  <si>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</si>
  <si>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</si>
  <si>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</si>
  <si>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</si>
  <si>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</si>
  <si>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</si>
  <si>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</si>
  <si>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</si>
  <si>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</si>
  <si>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</si>
  <si>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</si>
  <si>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</si>
  <si>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</si>
  <si>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</si>
  <si>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</si>
  <si>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</si>
  <si>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</si>
  <si>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</si>
  <si>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</si>
  <si>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</si>
  <si>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</si>
  <si>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</si>
  <si>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</si>
  <si>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</si>
  <si>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</si>
  <si>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</si>
  <si>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</si>
  <si>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</si>
  <si>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</si>
  <si>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</si>
  <si>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</si>
  <si>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</si>
  <si>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</si>
  <si>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</si>
  <si>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</si>
  <si>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</si>
  <si>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</si>
  <si>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</si>
  <si>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</si>
  <si>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</si>
  <si>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</si>
  <si>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</si>
  <si>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</si>
  <si>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</si>
  <si>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</si>
  <si>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</si>
  <si>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</si>
  <si>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</si>
  <si>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</si>
  <si>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</si>
  <si>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</si>
  <si>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</si>
  <si>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</si>
  <si>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</si>
  <si>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</si>
  <si>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</si>
  <si>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</si>
  <si>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</si>
  <si>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</si>
  <si>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</si>
  <si>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</si>
  <si>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</si>
  <si>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</si>
  <si>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</si>
  <si>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</si>
  <si>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</si>
  <si>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</si>
  <si>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</si>
  <si>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</si>
  <si>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</si>
  <si>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</si>
  <si>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</si>
  <si>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</si>
  <si>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</si>
  <si>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</si>
  <si>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</si>
  <si>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</si>
  <si>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</si>
  <si>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</si>
  <si>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</si>
  <si>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</si>
  <si>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</si>
  <si>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</si>
  <si>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</si>
  <si>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</si>
  <si>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</si>
  <si>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</si>
  <si>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</si>
  <si>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</si>
  <si>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</si>
  <si>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</si>
  <si>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</si>
  <si>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</si>
  <si>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</si>
  <si>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</si>
  <si>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</si>
  <si>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</si>
  <si>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</si>
  <si>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</si>
  <si>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</si>
  <si>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</si>
  <si>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</si>
  <si>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</si>
  <si>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</si>
  <si>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</si>
  <si>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</si>
  <si>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</si>
  <si>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</si>
  <si>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</si>
  <si>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</si>
  <si>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</si>
  <si>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</si>
  <si>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</si>
  <si>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</si>
  <si>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</si>
  <si>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</si>
  <si>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</si>
  <si>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</si>
  <si>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</si>
  <si>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</si>
  <si>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</si>
  <si>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</si>
  <si>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</si>
  <si>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</si>
  <si>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</si>
  <si>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</si>
  <si>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</si>
  <si>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</si>
  <si>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</si>
  <si>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</si>
  <si>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</si>
  <si>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</si>
  <si>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</si>
  <si>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</si>
  <si>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</si>
  <si>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</si>
  <si>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</si>
  <si>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</si>
  <si>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</si>
  <si>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</si>
  <si>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</si>
  <si>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</si>
  <si>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</si>
  <si>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</si>
  <si>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</si>
  <si>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</si>
  <si>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</si>
  <si>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</si>
  <si>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</si>
  <si>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</si>
  <si>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</si>
  <si>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</si>
  <si>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</si>
  <si>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</si>
  <si>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</si>
  <si>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</si>
  <si>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</si>
  <si>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</si>
  <si>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</si>
  <si>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</si>
  <si>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</si>
  <si>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</si>
  <si>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</si>
  <si>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</si>
  <si>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</si>
  <si>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</si>
  <si>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</si>
  <si>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</si>
  <si>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</si>
  <si>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</si>
  <si>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</si>
  <si>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</si>
  <si>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</si>
  <si>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</si>
  <si>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</si>
  <si>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</si>
  <si>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</si>
  <si>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</si>
  <si>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</si>
  <si>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</si>
  <si>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</si>
  <si>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</si>
  <si>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</si>
  <si>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</si>
  <si>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</si>
  <si>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</si>
  <si>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</si>
  <si>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</si>
  <si>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</si>
  <si>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</si>
  <si>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</si>
  <si>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</si>
  <si>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</si>
  <si>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</si>
  <si>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</si>
  <si>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</si>
  <si>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</si>
  <si>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</si>
  <si>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</si>
  <si>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</si>
  <si>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</si>
  <si>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</si>
  <si>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</si>
  <si>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</si>
  <si>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</si>
  <si>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</si>
  <si>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</si>
  <si>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</si>
  <si>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</si>
  <si>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</si>
  <si>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</si>
  <si>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</si>
  <si>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</si>
  <si>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</si>
  <si>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</si>
  <si>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</si>
  <si>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</si>
  <si>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</si>
  <si>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</si>
  <si>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</si>
  <si>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</si>
  <si>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</si>
  <si>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</si>
  <si>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</si>
  <si>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</si>
  <si>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</si>
  <si>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</si>
  <si>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</si>
  <si>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</si>
  <si>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</si>
  <si>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</si>
  <si>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</si>
  <si>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</si>
  <si>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</si>
  <si>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</si>
  <si>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</si>
  <si>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</si>
  <si>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</si>
  <si>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</si>
  <si>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</si>
  <si>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</si>
  <si>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</si>
  <si>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</si>
  <si>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</si>
  <si>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</si>
  <si>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</si>
  <si>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</si>
  <si>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</si>
  <si>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</si>
  <si>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</si>
  <si>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</si>
  <si>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</si>
  <si>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</si>
  <si>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</si>
  <si>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</si>
  <si>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</si>
  <si>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</si>
  <si>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</si>
  <si>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</si>
  <si>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</si>
  <si>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</si>
  <si>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</si>
  <si>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</si>
  <si>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</si>
  <si>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</si>
  <si>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</si>
  <si>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</si>
  <si>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</si>
  <si>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</si>
  <si>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</si>
  <si>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</si>
  <si>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</si>
  <si>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</si>
  <si>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</si>
  <si>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</si>
  <si>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</si>
  <si>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</si>
  <si>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</si>
  <si>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</si>
  <si>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</si>
  <si>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</si>
  <si>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</si>
  <si>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</si>
  <si>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</si>
  <si>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</si>
  <si>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</si>
  <si>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</si>
  <si>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</si>
  <si>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</si>
  <si>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</si>
  <si>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</si>
  <si>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</si>
  <si>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</si>
  <si>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</si>
  <si>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</si>
  <si>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</si>
  <si>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</si>
  <si>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</si>
  <si>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</si>
  <si>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</si>
  <si>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</si>
  <si>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</si>
  <si>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</si>
  <si>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</si>
  <si>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</si>
  <si>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</si>
  <si>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</si>
  <si>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</si>
  <si>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</si>
  <si>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</si>
  <si>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</si>
  <si>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</si>
  <si>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</si>
  <si>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</si>
  <si>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</si>
  <si>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</si>
  <si>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</si>
  <si>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</si>
  <si>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</si>
  <si>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</si>
  <si>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</si>
  <si>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</si>
  <si>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</si>
  <si>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</si>
  <si>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</si>
  <si>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</si>
  <si>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</si>
  <si>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</si>
  <si>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</si>
  <si>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</si>
  <si>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</si>
  <si>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</si>
  <si>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</si>
  <si>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</si>
  <si>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</si>
  <si>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</si>
  <si>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</si>
  <si>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</si>
  <si>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</si>
  <si>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</si>
  <si>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</si>
  <si>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</si>
  <si>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</si>
  <si>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</si>
  <si>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</si>
  <si>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</si>
  <si>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</si>
  <si>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</si>
  <si>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</si>
  <si>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</si>
  <si>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</si>
  <si>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</si>
  <si>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</si>
  <si>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</si>
  <si>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</si>
  <si>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</si>
  <si>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</si>
  <si>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</si>
  <si>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</si>
  <si>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</si>
  <si>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</si>
  <si>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</si>
  <si>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</si>
  <si>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</si>
  <si>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</si>
  <si>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</si>
  <si>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</si>
  <si>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</si>
  <si>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</si>
  <si>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</si>
  <si>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</si>
  <si>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</si>
  <si>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</si>
  <si>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</si>
  <si>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</si>
  <si>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</si>
  <si>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</si>
  <si>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</si>
  <si>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</si>
  <si>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</si>
  <si>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</si>
  <si>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</si>
  <si>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</si>
  <si>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</si>
  <si>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</si>
  <si>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</si>
  <si>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</si>
  <si>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</si>
  <si>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</si>
  <si>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</si>
  <si>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</si>
  <si>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</si>
  <si>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</si>
  <si>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</si>
  <si>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</si>
  <si>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</si>
  <si>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</si>
  <si>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</si>
  <si>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</si>
  <si>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</si>
  <si>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</si>
  <si>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</si>
  <si>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</si>
  <si>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</si>
  <si>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</si>
  <si>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</si>
  <si>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</si>
  <si>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</si>
  <si>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</si>
  <si>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</si>
  <si>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</si>
  <si>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</si>
  <si>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</si>
  <si>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</si>
  <si>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</si>
  <si>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</si>
  <si>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</si>
  <si>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</si>
  <si>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</si>
  <si>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</si>
  <si>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</si>
  <si>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</si>
  <si>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</si>
  <si>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</si>
  <si>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</si>
  <si>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</si>
  <si>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</si>
  <si>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</si>
  <si>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</si>
  <si>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</si>
  <si>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</si>
  <si>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</si>
  <si>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</si>
  <si>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</si>
  <si>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</si>
  <si>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</si>
  <si>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</si>
  <si>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</si>
  <si>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</si>
  <si>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</si>
  <si>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</si>
  <si>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</si>
  <si>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</si>
  <si>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</si>
  <si>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</si>
  <si>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</si>
  <si>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</si>
  <si>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</si>
  <si>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</si>
  <si>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</si>
  <si>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</si>
  <si>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</si>
  <si>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</si>
  <si>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</si>
  <si>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</si>
  <si>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</si>
  <si>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</si>
  <si>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</si>
  <si>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</si>
  <si>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</si>
  <si>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</si>
  <si>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</si>
  <si>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</si>
  <si>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</si>
  <si>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</si>
  <si>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</si>
  <si>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</si>
  <si>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</si>
  <si>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</si>
  <si>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</si>
  <si>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</si>
  <si>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</si>
  <si>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</si>
  <si>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</si>
  <si>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</si>
  <si>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</si>
  <si>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</si>
  <si>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</si>
  <si>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</si>
  <si>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</si>
  <si>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</si>
  <si>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</si>
  <si>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</si>
  <si>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</si>
  <si>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</si>
  <si>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</si>
  <si>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</si>
  <si>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</si>
  <si>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</si>
  <si>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</si>
  <si>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</si>
  <si>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</si>
  <si>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</si>
  <si>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</si>
  <si>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</si>
  <si>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</si>
  <si>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</si>
  <si>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</si>
  <si>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</si>
  <si>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</si>
  <si>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</si>
  <si>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</si>
  <si>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</si>
  <si>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</si>
  <si>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</si>
  <si>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</si>
  <si>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</si>
  <si>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</si>
  <si>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</si>
  <si>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</si>
  <si>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</si>
  <si>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</si>
  <si>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</si>
  <si>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</si>
  <si>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</si>
  <si>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</si>
  <si>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</si>
  <si>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</si>
  <si>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</si>
  <si>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</si>
  <si>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</si>
  <si>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</si>
  <si>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</si>
  <si>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</si>
  <si>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</si>
  <si>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</si>
  <si>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</si>
  <si>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</si>
  <si>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</si>
  <si>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</si>
  <si>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</si>
  <si>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</si>
  <si>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</si>
  <si>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</si>
  <si>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</si>
  <si>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</si>
  <si>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</si>
  <si>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</si>
  <si>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</si>
  <si>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</si>
  <si>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</si>
  <si>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</si>
  <si>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</si>
  <si>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</si>
  <si>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</si>
  <si>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</si>
  <si>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</si>
  <si>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</si>
  <si>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</si>
  <si>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</si>
  <si>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</si>
  <si>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</si>
  <si>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</si>
  <si>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</si>
  <si>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</si>
  <si>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</si>
  <si>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</si>
  <si>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</si>
  <si>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</si>
  <si>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</si>
  <si>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</si>
  <si>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</si>
  <si>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</si>
  <si>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</si>
  <si>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</si>
  <si>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</si>
  <si>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</si>
  <si>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</si>
  <si>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</si>
  <si>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</si>
  <si>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</si>
  <si>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</si>
  <si>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</si>
  <si>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</si>
  <si>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</si>
  <si>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</si>
  <si>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</si>
  <si>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</si>
  <si>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</si>
  <si>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</si>
  <si>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</si>
  <si>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</si>
  <si>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</si>
  <si>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</si>
  <si>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</si>
  <si>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</si>
  <si>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</si>
  <si>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</si>
  <si>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</si>
  <si>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</si>
  <si>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</si>
  <si>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</si>
  <si>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</si>
  <si>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</si>
  <si>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</si>
  <si>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</si>
  <si>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</si>
  <si>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</si>
  <si>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</si>
  <si>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</si>
  <si>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</si>
  <si>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</si>
  <si>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</si>
  <si>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</si>
  <si>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</si>
  <si>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</si>
  <si>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</si>
  <si>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</si>
  <si>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</si>
  <si>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</si>
  <si>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</si>
  <si>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</si>
  <si>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</si>
  <si>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</si>
  <si>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</si>
  <si>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</si>
  <si>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</si>
  <si>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</si>
  <si>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</si>
  <si>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</si>
  <si>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</si>
  <si>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</si>
  <si>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</si>
  <si>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</si>
  <si>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</si>
  <si>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</si>
  <si>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</si>
  <si>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</si>
  <si>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</si>
  <si>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</si>
  <si>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</si>
  <si>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</si>
  <si>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</si>
  <si>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</si>
  <si>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</si>
  <si>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</si>
  <si>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</si>
  <si>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</si>
  <si>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</si>
  <si>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</si>
  <si>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</si>
  <si>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</si>
  <si>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</si>
  <si>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</si>
  <si>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</si>
  <si>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</si>
  <si>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</si>
  <si>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</si>
  <si>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</si>
  <si>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</si>
  <si>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</si>
  <si>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</si>
  <si>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</si>
  <si>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</si>
  <si>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</si>
  <si>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</si>
  <si>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</si>
  <si>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</si>
  <si>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</si>
  <si>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</si>
  <si>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</si>
  <si>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</si>
  <si>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</si>
  <si>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</si>
  <si>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</si>
  <si>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</si>
  <si>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</si>
  <si>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</si>
  <si>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</si>
  <si>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</si>
  <si>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</si>
  <si>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</si>
  <si>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</si>
  <si>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</si>
  <si>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</si>
  <si>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</si>
  <si>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</si>
  <si>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</si>
  <si>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</si>
  <si>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</si>
  <si>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</si>
  <si>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</si>
  <si>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</si>
  <si>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</si>
  <si>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</si>
  <si>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</si>
  <si>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</si>
  <si>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</si>
  <si>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</si>
  <si>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</si>
  <si>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</si>
  <si>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</si>
  <si>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</si>
  <si>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</si>
  <si>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</si>
  <si>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</si>
  <si>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</si>
  <si>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</si>
  <si>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</si>
  <si>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</si>
  <si>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</si>
  <si>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</si>
  <si>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</si>
  <si>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</si>
  <si>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</si>
  <si>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</si>
  <si>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</si>
  <si>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</si>
  <si>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</si>
  <si>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</si>
  <si>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</si>
  <si>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</si>
  <si>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</si>
  <si>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</si>
  <si>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</si>
  <si>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</si>
  <si>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</si>
  <si>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</si>
  <si>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</si>
  <si>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</si>
  <si>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</si>
  <si>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</si>
  <si>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</si>
  <si>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</si>
  <si>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</si>
  <si>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</si>
  <si>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</si>
  <si>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</si>
  <si>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</si>
  <si>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</si>
  <si>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</si>
  <si>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</si>
  <si>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</si>
  <si>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</si>
  <si>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</si>
  <si>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</si>
  <si>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</si>
  <si>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</si>
  <si>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</si>
  <si>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</si>
  <si>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</si>
  <si>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</si>
  <si>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</si>
  <si>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</si>
  <si>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</si>
  <si>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</si>
  <si>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</si>
  <si>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</si>
  <si>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</si>
  <si>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</si>
  <si>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</si>
  <si>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</si>
  <si>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</si>
  <si>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</si>
  <si>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</si>
  <si>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</si>
  <si>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</si>
  <si>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</si>
  <si>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</si>
  <si>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</si>
  <si>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</si>
  <si>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</si>
  <si>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</si>
  <si>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</si>
  <si>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</si>
  <si>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</si>
  <si>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</si>
  <si>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</si>
  <si>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</si>
  <si>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</si>
  <si>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</si>
  <si>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</si>
  <si>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</si>
  <si>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</si>
  <si>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</si>
  <si>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</si>
  <si>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</si>
  <si>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</si>
  <si>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</si>
  <si>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</si>
  <si>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</si>
  <si>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</si>
  <si>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</si>
  <si>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</si>
  <si>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</si>
  <si>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</si>
  <si>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</si>
  <si>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</si>
  <si>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</si>
  <si>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</si>
  <si>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</si>
  <si>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</si>
  <si>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</si>
  <si>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</si>
  <si>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</si>
  <si>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</si>
  <si>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</si>
  <si>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</si>
  <si>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</si>
  <si>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</si>
  <si>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</si>
  <si>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</si>
  <si>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</si>
  <si>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</si>
  <si>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</si>
  <si>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</si>
  <si>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</si>
  <si>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</si>
  <si>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</si>
  <si>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</si>
  <si>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</si>
  <si>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</si>
  <si>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</si>
  <si>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</si>
  <si>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</si>
  <si>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</si>
  <si>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</si>
  <si>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</si>
  <si>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</si>
  <si>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</si>
  <si>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</si>
  <si>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</si>
  <si>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</si>
  <si>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</si>
  <si>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</si>
  <si>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</si>
  <si>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</si>
  <si>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</si>
  <si>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</si>
  <si>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</si>
  <si>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</si>
  <si>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</si>
  <si>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</si>
  <si>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</si>
  <si>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</si>
  <si>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</si>
  <si>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</si>
  <si>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</si>
  <si>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</si>
  <si>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</si>
  <si>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</si>
  <si>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</si>
  <si>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</si>
  <si>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</si>
  <si>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</si>
  <si>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</si>
  <si>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</si>
  <si>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</si>
  <si>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</si>
  <si>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</si>
  <si>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</si>
  <si>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</si>
  <si>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</si>
  <si>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</si>
  <si>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</si>
  <si>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</si>
  <si>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</si>
  <si>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</si>
  <si>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</si>
  <si>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</si>
  <si>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</si>
  <si>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</si>
  <si>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</si>
  <si>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</si>
  <si>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</si>
  <si>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</si>
  <si>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</si>
  <si>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</si>
  <si>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</si>
  <si>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</si>
  <si>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</si>
  <si>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</si>
  <si>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</si>
  <si>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</si>
  <si>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</si>
  <si>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</si>
  <si>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</si>
  <si>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</si>
  <si>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</si>
  <si>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</si>
  <si>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</si>
  <si>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</si>
  <si>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</si>
  <si>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</si>
  <si>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</si>
  <si>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</si>
  <si>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</si>
  <si>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</si>
  <si>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</si>
  <si>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</si>
  <si>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</si>
  <si>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</si>
  <si>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</si>
  <si>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</si>
  <si>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</si>
  <si>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</si>
  <si>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</si>
  <si>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</si>
  <si>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</si>
  <si>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</si>
  <si>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</si>
  <si>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</si>
  <si>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</si>
  <si>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</si>
  <si>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</si>
  <si>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</si>
  <si>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</si>
  <si>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</si>
  <si>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</si>
  <si>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</si>
  <si>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</si>
  <si>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</si>
  <si>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</si>
  <si>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</si>
  <si>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</si>
  <si>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</si>
  <si>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</si>
  <si>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</si>
  <si>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</si>
  <si>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</si>
  <si>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</si>
  <si>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</si>
  <si>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</si>
  <si>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</si>
  <si>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</si>
  <si>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</si>
  <si>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</si>
  <si>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</si>
  <si>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</si>
  <si>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</si>
  <si>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</si>
  <si>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</si>
  <si>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</si>
  <si>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</si>
  <si>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</si>
  <si>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</si>
  <si>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</si>
  <si>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</si>
  <si>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</si>
  <si>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</si>
  <si>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</si>
  <si>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</si>
  <si>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</si>
  <si>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</si>
  <si>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</si>
  <si>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</si>
  <si>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</si>
  <si>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</si>
  <si>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</si>
  <si>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</si>
  <si>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</si>
  <si>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</si>
  <si>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</si>
  <si>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</si>
  <si>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</si>
  <si>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</si>
  <si>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</si>
  <si>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</si>
  <si>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</si>
  <si>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</si>
  <si>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</si>
  <si>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</si>
  <si>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</si>
  <si>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</si>
  <si>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</si>
  <si>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</si>
  <si>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</si>
  <si>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</si>
  <si>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</si>
  <si>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</si>
  <si>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</si>
  <si>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</si>
  <si>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</si>
  <si>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</si>
  <si>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</si>
  <si>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</si>
  <si>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</si>
  <si>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</si>
  <si>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</si>
  <si>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</si>
  <si>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</si>
  <si>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</si>
  <si>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</si>
  <si>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</si>
  <si>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</si>
  <si>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</si>
  <si>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</si>
  <si>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</si>
  <si>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</si>
  <si>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</si>
  <si>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</si>
  <si>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</si>
  <si>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</si>
  <si>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</si>
  <si>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</si>
  <si>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</si>
  <si>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</si>
  <si>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</si>
  <si>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</si>
  <si>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</si>
  <si>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</si>
  <si>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</si>
  <si>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</si>
  <si>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</si>
  <si>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</si>
  <si>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</si>
  <si>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</si>
  <si>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</si>
  <si>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</si>
  <si>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</si>
  <si>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</si>
  <si>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</si>
  <si>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</si>
  <si>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</si>
  <si>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</si>
  <si>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</si>
  <si>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</si>
  <si>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</si>
  <si>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</si>
  <si>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</si>
  <si>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</si>
  <si>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</si>
  <si>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</si>
  <si>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</si>
  <si>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</si>
  <si>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</si>
  <si>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</si>
  <si>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</si>
  <si>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</si>
  <si>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</si>
  <si>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</si>
  <si>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</si>
  <si>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</si>
  <si>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</si>
  <si>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</si>
  <si>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</si>
  <si>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</si>
  <si>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</si>
  <si>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</si>
  <si>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</si>
  <si>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</si>
  <si>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</si>
  <si>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</si>
  <si>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</si>
  <si>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</si>
  <si>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</si>
  <si>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</si>
  <si>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</si>
  <si>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</si>
  <si>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</si>
  <si>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</si>
  <si>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</si>
  <si>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</si>
  <si>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</si>
  <si>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</si>
  <si>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</si>
  <si>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</si>
  <si>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</si>
  <si>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</si>
  <si>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</si>
  <si>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</si>
  <si>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</si>
  <si>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</si>
  <si>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</si>
  <si>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</si>
  <si>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</si>
  <si>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</si>
  <si>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</si>
  <si>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</si>
  <si>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</si>
  <si>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</si>
  <si>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</si>
  <si>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</si>
  <si>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</si>
  <si>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</si>
  <si>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</si>
  <si>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</si>
  <si>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</si>
  <si>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</si>
  <si>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</si>
  <si>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</si>
  <si>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</si>
  <si>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</si>
  <si>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</si>
  <si>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</si>
  <si>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</si>
  <si>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</si>
  <si>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</si>
  <si>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</si>
  <si>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</si>
  <si>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</si>
  <si>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</si>
  <si>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</si>
  <si>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</si>
  <si>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</si>
  <si>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</si>
  <si>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</si>
  <si>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</si>
  <si>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</si>
  <si>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</si>
  <si>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</si>
  <si>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</si>
  <si>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</si>
  <si>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</si>
  <si>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</si>
  <si>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</si>
  <si>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</si>
  <si>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</si>
  <si>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</si>
  <si>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</si>
  <si>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</si>
  <si>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</si>
  <si>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</si>
  <si>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</si>
  <si>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</si>
  <si>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</si>
  <si>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</si>
  <si>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</si>
  <si>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</si>
  <si>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</si>
  <si>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</si>
  <si>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</si>
  <si>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</si>
  <si>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</si>
  <si>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</si>
  <si>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</si>
  <si>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</si>
  <si>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</si>
  <si>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</si>
  <si>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</si>
  <si>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</si>
  <si>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</si>
  <si>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</si>
  <si>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</si>
  <si>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</si>
  <si>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</si>
  <si>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</si>
  <si>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</si>
  <si>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</si>
  <si>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</si>
  <si>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</si>
  <si>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</si>
  <si>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</si>
  <si>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</si>
  <si>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</si>
  <si>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</si>
  <si>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</si>
  <si>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</si>
  <si>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</si>
  <si>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</si>
  <si>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</si>
  <si>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</si>
  <si>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</si>
  <si>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</si>
  <si>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</si>
  <si>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</si>
  <si>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</si>
  <si>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</si>
  <si>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</si>
  <si>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</si>
  <si>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</si>
  <si>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</si>
  <si>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</si>
  <si>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</si>
  <si>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</si>
  <si>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</si>
  <si>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</si>
  <si>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</si>
  <si>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</si>
  <si>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</si>
  <si>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</si>
  <si>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</si>
  <si>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</si>
  <si>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</si>
  <si>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</si>
  <si>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</si>
  <si>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</si>
  <si>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</si>
  <si>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</si>
  <si>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</si>
  <si>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</si>
  <si>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</si>
  <si>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</si>
  <si>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</si>
  <si>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</si>
  <si>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</si>
  <si>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</si>
  <si>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</si>
  <si>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</si>
  <si>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</si>
  <si>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</si>
  <si>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</si>
  <si>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</si>
  <si>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</si>
  <si>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</si>
  <si>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</si>
  <si>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</si>
  <si>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</si>
  <si>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</si>
  <si>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</si>
  <si>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</si>
  <si>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</si>
  <si>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</si>
  <si>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</si>
  <si>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</si>
  <si>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</si>
  <si>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</si>
  <si>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</si>
  <si>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</si>
  <si>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</si>
  <si>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</si>
  <si>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</si>
  <si>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</si>
  <si>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</si>
  <si>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</si>
  <si>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</si>
  <si>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</si>
  <si>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</si>
  <si>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</si>
  <si>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</si>
  <si>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</si>
  <si>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</si>
  <si>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</si>
  <si>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</si>
  <si>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</si>
  <si>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</si>
  <si>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</si>
  <si>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</si>
  <si>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</si>
  <si>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</si>
  <si>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</si>
  <si>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</si>
  <si>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</si>
  <si>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</si>
  <si>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</si>
  <si>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</si>
  <si>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</si>
  <si>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</si>
  <si>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</si>
  <si>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</si>
  <si>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</si>
  <si>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</si>
  <si>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</si>
  <si>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</si>
  <si>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</si>
  <si>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</si>
  <si>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</si>
  <si>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</si>
  <si>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</si>
  <si>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</si>
  <si>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</si>
  <si>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</si>
  <si>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</si>
  <si>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</si>
  <si>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</si>
  <si>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</si>
  <si>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</si>
  <si>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</si>
  <si>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</si>
  <si>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</si>
  <si>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</si>
  <si>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</si>
  <si>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</si>
  <si>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</si>
  <si>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</si>
  <si>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</si>
  <si>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</si>
  <si>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</si>
  <si>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</si>
  <si>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</si>
  <si>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</si>
  <si>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</si>
  <si>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</si>
  <si>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</si>
  <si>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</si>
  <si>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</si>
  <si>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</si>
  <si>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</si>
  <si>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</si>
  <si>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</si>
  <si>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</si>
  <si>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</si>
  <si>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</si>
  <si>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</si>
  <si>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</si>
  <si>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</si>
  <si>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</si>
  <si>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</si>
  <si>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</si>
  <si>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</si>
  <si>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</si>
  <si>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</si>
  <si>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</si>
  <si>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</si>
  <si>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</si>
  <si>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</si>
  <si>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</si>
  <si>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</si>
  <si>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</si>
  <si>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</si>
  <si>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</si>
  <si>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</si>
  <si>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</si>
  <si>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</si>
  <si>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</si>
  <si>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</si>
  <si>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</si>
  <si>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</si>
  <si>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</si>
  <si>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</si>
  <si>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</si>
  <si>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</si>
  <si>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</si>
  <si>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</si>
  <si>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</si>
  <si>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</si>
  <si>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</si>
  <si>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</si>
  <si>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</si>
  <si>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</si>
  <si>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</si>
  <si>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</si>
  <si>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</si>
  <si>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</si>
  <si>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</si>
  <si>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</si>
  <si>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</si>
  <si>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</si>
  <si>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</si>
  <si>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</si>
  <si>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</si>
  <si>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</si>
  <si>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</si>
  <si>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</si>
  <si>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</si>
  <si>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</si>
  <si>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</si>
  <si>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</si>
  <si>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</si>
  <si>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</si>
  <si>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</si>
  <si>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</si>
  <si>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</si>
  <si>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</si>
  <si>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</si>
  <si>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</si>
  <si>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</si>
  <si>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</si>
  <si>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</si>
  <si>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</si>
  <si>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</si>
  <si>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</si>
  <si>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</si>
  <si>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</si>
  <si>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</si>
  <si>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</si>
  <si>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</si>
  <si>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</si>
  <si>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</si>
  <si>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</si>
  <si>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</si>
  <si>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</si>
  <si>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</si>
  <si>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</si>
  <si>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</si>
  <si>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</si>
  <si>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</si>
  <si>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</si>
  <si>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</si>
  <si>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</si>
  <si>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</si>
  <si>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</si>
  <si>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</si>
  <si>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</si>
  <si>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</si>
  <si>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</si>
  <si>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</si>
  <si>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</si>
  <si>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</si>
  <si>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</si>
  <si>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</si>
  <si>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</si>
  <si>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</si>
  <si>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</si>
  <si>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</si>
  <si>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</si>
  <si>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</si>
  <si>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</si>
  <si>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</si>
  <si>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</si>
  <si>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</si>
  <si>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</si>
  <si>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</si>
  <si>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</si>
  <si>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</si>
  <si>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</si>
  <si>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</si>
  <si>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</si>
  <si>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</si>
  <si>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</si>
  <si>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</si>
  <si>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</si>
  <si>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</si>
  <si>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</si>
  <si>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</si>
  <si>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</si>
  <si>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</si>
  <si>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</si>
  <si>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</si>
  <si>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</si>
  <si>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</si>
  <si>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</si>
  <si>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</si>
  <si>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</si>
  <si>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</si>
  <si>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</si>
  <si>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</si>
  <si>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</si>
  <si>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</si>
  <si>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</si>
  <si>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</si>
  <si>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</si>
  <si>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</si>
  <si>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</si>
  <si>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</si>
  <si>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</si>
  <si>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</si>
  <si>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</si>
  <si>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</si>
  <si>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</si>
  <si>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</si>
  <si>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</si>
  <si>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</si>
  <si>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</si>
  <si>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</si>
  <si>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</si>
  <si>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</si>
  <si>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</si>
  <si>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</si>
  <si>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</si>
  <si>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</si>
  <si>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</si>
  <si>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</si>
  <si>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</si>
  <si>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</si>
  <si>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</si>
  <si>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</si>
  <si>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</si>
  <si>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</si>
  <si>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</si>
  <si>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</si>
  <si>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</si>
  <si>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</si>
  <si>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</si>
  <si>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</si>
  <si>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</si>
  <si>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</si>
  <si>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</si>
  <si>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</si>
  <si>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</si>
  <si>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</si>
  <si>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</si>
  <si>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</si>
  <si>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</si>
  <si>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</si>
  <si>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</si>
  <si>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</si>
  <si>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</si>
  <si>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</si>
  <si>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</si>
  <si>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</si>
  <si>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</si>
  <si>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</si>
  <si>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</si>
  <si>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</si>
  <si>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</si>
  <si>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</si>
  <si>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</si>
  <si>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</si>
  <si>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</si>
  <si>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</si>
  <si>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</si>
  <si>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</si>
  <si>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</si>
  <si>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</si>
  <si>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</si>
  <si>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</si>
  <si>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</si>
  <si>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</si>
  <si>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</si>
  <si>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</si>
  <si>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</si>
  <si>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</si>
  <si>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</si>
  <si>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</si>
  <si>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</si>
  <si>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</si>
  <si>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</si>
  <si>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</si>
  <si>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</si>
  <si>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</si>
  <si>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</si>
  <si>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</si>
  <si>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</si>
  <si>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</si>
  <si>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</si>
  <si>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</si>
  <si>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</si>
  <si>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</si>
  <si>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</si>
  <si>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</si>
  <si>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</si>
  <si>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</si>
  <si>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</si>
  <si>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</si>
  <si>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</si>
  <si>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</si>
  <si>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</si>
  <si>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</si>
  <si>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</si>
  <si>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</si>
  <si>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</si>
  <si>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</si>
  <si>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</si>
  <si>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</si>
  <si>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</si>
  <si>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</si>
  <si>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</si>
  <si>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</si>
  <si>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</si>
  <si>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</si>
  <si>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</si>
  <si>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</si>
  <si>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</si>
  <si>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</si>
  <si>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</si>
  <si>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</si>
  <si>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</si>
  <si>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</si>
  <si>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</si>
  <si>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</si>
  <si>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</si>
  <si>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</si>
  <si>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</si>
  <si>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</si>
  <si>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</si>
  <si>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</si>
  <si>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</si>
  <si>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</si>
  <si>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</si>
  <si>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</si>
  <si>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</si>
  <si>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</si>
  <si>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</si>
  <si>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</si>
  <si>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</si>
  <si>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</si>
  <si>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</si>
  <si>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</si>
  <si>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</si>
  <si>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</si>
  <si>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</si>
  <si>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</si>
  <si>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</si>
  <si>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</si>
  <si>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</si>
  <si>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</si>
  <si>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</si>
  <si>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</si>
  <si>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</si>
  <si>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</si>
  <si>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</si>
  <si>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</si>
  <si>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</si>
  <si>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</si>
  <si>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</si>
  <si>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</si>
  <si>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</si>
  <si>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</si>
  <si>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</si>
  <si>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</si>
  <si>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</si>
  <si>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</si>
  <si>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</si>
  <si>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</si>
  <si>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</si>
  <si>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</si>
  <si>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</si>
  <si>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</si>
  <si>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</si>
  <si>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</si>
  <si>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</si>
  <si>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</si>
  <si>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</si>
  <si>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</si>
  <si>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</si>
  <si>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</si>
  <si>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</si>
  <si>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</si>
  <si>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</si>
  <si>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</si>
  <si>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</si>
  <si>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</si>
  <si>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</si>
  <si>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</si>
  <si>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</si>
  <si>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</si>
  <si>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</si>
  <si>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</si>
  <si>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</si>
  <si>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</si>
  <si>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</si>
  <si>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</si>
  <si>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</si>
  <si>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Šakių krašto vietos veiklos grupė</t>
  </si>
  <si>
    <t>R5, R6, R7, R10, R12, R90, R91</t>
  </si>
  <si>
    <t>R48, R55, R86, R87</t>
  </si>
  <si>
    <t>R24, R39, R76, R77, R79</t>
  </si>
  <si>
    <t>R81, R82, R83, R84</t>
  </si>
  <si>
    <t>Mažėjantis laisvų darbo vietų skaičius</t>
  </si>
  <si>
    <t>Neišnaudojamas žemės ūkio potencialas tvariam ekologiškam ūkiui plėtoti, netradicinės žemės ūkio šakos</t>
  </si>
  <si>
    <t>R49, R52, R53, R54</t>
  </si>
  <si>
    <t>R13, R17, R58, R59, R65</t>
  </si>
  <si>
    <t>R41, R47</t>
  </si>
  <si>
    <t>R11, R63, R64</t>
  </si>
  <si>
    <t>R33, R34, R35, R37</t>
  </si>
  <si>
    <t>R14, R15, R27, R28, R29, R78</t>
  </si>
  <si>
    <t>R3, R4, R18, R19, R20, R21, R22</t>
  </si>
  <si>
    <t>R48,R50,R52</t>
  </si>
  <si>
    <t>R14, R18, R22, R27, R28</t>
  </si>
  <si>
    <t>R20, R21, R33, R34</t>
  </si>
  <si>
    <t>R18, R19</t>
  </si>
  <si>
    <t>R38, R41</t>
  </si>
  <si>
    <t>Bendruomeninio verslo kūrimas ir plėtra</t>
  </si>
  <si>
    <t>Krašto išskirtinumas (kraštovaizdis, architektūros, istorinis, etno kultūros paveldas ir kt.) patrauklus turizmo potencialui plėtoti.</t>
  </si>
  <si>
    <t>Kryptingas tradicijų ir identiteto puoselėjimas, stiprinantis vietos gyventojų bendruomeniškumą</t>
  </si>
  <si>
    <t>Aktyviai veikiantis nevyriausybinis sektorius, turintis patirties ir viešųjų socialinių paslaugų teikime</t>
  </si>
  <si>
    <t>Palanki aplinka jaunimo iniciatyvoms vystyti, jų savanoriškos veiklos, verslumo skatinimui</t>
  </si>
  <si>
    <t>Mažėjantis skurdo lygis, pamažu didėjantis socialinės paramos veiksmingumas</t>
  </si>
  <si>
    <t>R35, R37</t>
  </si>
  <si>
    <t>Palankios sąlygos plėtoti žemės ūkio veiklą, realizuoti išskirtinės kokybės regioninius produktus.</t>
  </si>
  <si>
    <t>Aktyviai plėtojama atsinaujinančių išteklių gamyba</t>
  </si>
  <si>
    <t>R95, R96, R97</t>
  </si>
  <si>
    <t>Neišnaudojamas vietovės turizmo potencialas, tinklaveikos galimybės, skaitmeninė informacijos sklaida.</t>
  </si>
  <si>
    <t>Santykinai žemas darbo jėgos potencialas, gyventojų verslumo lygis</t>
  </si>
  <si>
    <t>Netolygiai išplėtotas viešųjų ir būtinųjų paslaugų gyventojams prieinamumas</t>
  </si>
  <si>
    <t>Santykinai didelė dalis socialinės atskirties apraiškų</t>
  </si>
  <si>
    <t>Netolygus NVO sektoriaus vystymasis, bendruomeninio ir socialinio verslo iniciatyvos išlieka epizodinės</t>
  </si>
  <si>
    <t>Mažas gyventojų tankumas, nepalanki demografinė situacija vietovės vystymuisi</t>
  </si>
  <si>
    <t>Zanavykijos identiteto puoselėjimas, skatinant pridėtinę vertę kuriančių paslaugų ir vietinių produktų plėtrą</t>
  </si>
  <si>
    <t>R13,R55</t>
  </si>
  <si>
    <t>Krašto gamtos, architektūros, kultūros paveldo plėtra, atliepianti augančią vietinio turizmo ir rekreacijos paslaugų paklausą</t>
  </si>
  <si>
    <t>Paslaugų gyventojams ir svečiams prieinamumo didinimas, pasitelkiant aktyviai plėtojamus skaitmeninius sprendimus</t>
  </si>
  <si>
    <t>Socialinės ir ekonominės įtraukties stiprinimas, diegiant socialines inovacijas, plėtojant socialinio verslo koncepciją</t>
  </si>
  <si>
    <t>Gyventojų bendruomeniškumo puoselėjimas ir atskirties mažinimas, kuriant dalijimosi ekonomikos principais grįstus sprendimus</t>
  </si>
  <si>
    <t>Emigrantų sugrįžimas į kaimo vietoves bei jų patirties ir įgūdžių pritaikymas vietos socialiniame ir ekonominiame gyvenime</t>
  </si>
  <si>
    <t>R5, R6, R7, R55, R90, R91</t>
  </si>
  <si>
    <t>Pramonės ir visuomeninio gyvenimo skaitmenizavimo procesai, didins pokyčiams nepasiruošusių gyventojų atskirties riziką</t>
  </si>
  <si>
    <t>Kvalifikuotos darbo jėgos trūkumas dėl emigracijos į ekonomiškai patrauklesnes vietas, mažins teritorijos patrauklumą naujoms investicijoms</t>
  </si>
  <si>
    <t>Netolygi rajono socialinė ir ekonominė raida regione, lems tolesnius intensyvios emigracijos, ypač jaunimo, srautus</t>
  </si>
  <si>
    <t>Lėtėjantis Lietuvos ekonomikos augimas mažins galimybes kurtis verslams, o tuo pačiu ir gyventojų įsidarbinimo galimybes</t>
  </si>
  <si>
    <t>Visuomenės senėjimo tendencijos reikalaus vis didesnių investicijų į socialinės apsaugos ir sveikatos priežiūros sritis</t>
  </si>
  <si>
    <t>Viešųjų ir kitų gyventojams būtinų paslaugų ir infrastruktūros tinklo retėjimas, mažėjant gyventojų skaičiui</t>
  </si>
  <si>
    <t>Gerinti gyventojų užimtumo galimybes ir socialinę įtrauktį.</t>
  </si>
  <si>
    <t>Užtikrinti gyventojams svarbių ir krašto svečiams patrauklių viešų ir kitų paslaugų prieinamumą.</t>
  </si>
  <si>
    <t>Stiprinti nevyriausybinį sektorių ir jo konkurencingumą viešų paslaugų teikime.</t>
  </si>
  <si>
    <t>Puoselėti Zanavykų etninį savitumą ir krašto identitetą, stiprinant vietos gyventojų bendruomeniškumą.</t>
  </si>
  <si>
    <t>Šakių r. registruotos ir VVG teritorijoje veiklą vykdantys viešieji juridiniai asmenys, atitinkantys  soc. verslo reikalavimus pagal KPP gaires.</t>
  </si>
  <si>
    <t xml:space="preserve">h.2. Didinti kaimo gyventojų užimtumą ir  socialinę įtrauktį </t>
  </si>
  <si>
    <t>h.1. Skatinti kaimo gyventojų ir kaimo bendruomenių verslo iniciatyvas</t>
  </si>
  <si>
    <t xml:space="preserve">h.4 . Modernizuoti kaimo vietoves didinant gyvenimo sąlygų jose patrauklumą </t>
  </si>
  <si>
    <t>1 poreikis. Gerinti gyventojų užimtumo galimybes ir socialinę įtrauktį.</t>
  </si>
  <si>
    <t>2 poreikis. Užtikrinti gyventojams svarbių ir krašto svečiams patrauklių viešų ir kitų paslaugų prieinamumą.</t>
  </si>
  <si>
    <t>3 poreikis. Puoselėti Zanavykų etninį savitumą ir krašto identitetą, stiprinant vietos gyventojų bendruomeniškumą.</t>
  </si>
  <si>
    <t>4 poreikis. Stiprinti nevyriausybinį sektorių ir jo konkurencingumą viešų paslaugų teikime.</t>
  </si>
  <si>
    <t>Netaikoma.</t>
  </si>
  <si>
    <t>Esant poreikiui gali būti diegiamos inovacijos.</t>
  </si>
  <si>
    <t>Esant poreikiui projektas gali būti įgyvendinamas su partneriais.</t>
  </si>
  <si>
    <t>Projektų įgyvendinimo metu skatinama partnerystė siekiant užtikrinti vietos išteklių tinkamą panaudojimą, vietos interesų grupių bendradarbiavimą ir veikimą kartu.</t>
  </si>
  <si>
    <t>Veikla iš esmės yra skirta bendradarbiavimo stiprinimui, todėl partnerystė projekte yra būtina. Prioritetas bus skiriamas projektams, kurie įtraukė didesnę partnerių įvairovę iš skirtingų sektorių ir apima didesnę teritorinę aprėptį.</t>
  </si>
  <si>
    <t>Prioritetas skiriamas  projektams, kurie:                                                                                         1. apima didesnę teritorinę projekto veiklų aprėptį
2. įtraukia jaunimą iki 29 m. 
3. įtraukia mažiau galimybių turinčius asmenis</t>
  </si>
  <si>
    <t>Prioritetas skiriamas, jeigu pareiškėjas yra asmuo iki 40 m.</t>
  </si>
  <si>
    <t>1,42</t>
  </si>
  <si>
    <t>2,25</t>
  </si>
  <si>
    <t>Daugiau nei pusė respondentų išskyrė šias sritis kaip prioritetines, daugiausia galinčias prisidėti prie soc-ekonominio augimo: gyventojų užimtumo ir verslumo skatinimą; paramą naujų įmonių ir darbo vietų kūrimui; viešosios infrastruktūros plėtrą.</t>
  </si>
  <si>
    <t>Daugiau nei pusė respondentų išskyrė šias sritis kaip prioritetines, daugiausia galinčias prisidėti prie soc-ekonominio augimo: viešųjų paslaugų (švietimo, kultūros, laisvalaikio, sporto ir pan.) prieinamumą ir plėtra; socialinių ir sveikatos priežiūros paslaugų prieinamumo didinimą  ir kt.</t>
  </si>
  <si>
    <t>Šakių rajono kaimiškųjų vietovių gyventojai labiausiai išskiria šiuos gyvenamosios vietovės ypatumus, kuriuos labiausia vertina: kraštovaizdį ir natūralius gamtinius išteklius, krašto kultūrą; istoriją, vietos tradicijas ir amatus; dvarų, bažnytinį, kitą architektūrinį paveldą.</t>
  </si>
  <si>
    <t>Pareiškėjas privalės  pagrįsti ir užtikrinti prisidėjimą prie   ES Horizintaliau tikslo - kaip projekto veiklos ir investicijos prisidės prie klimato pokyčiams neutralaus kaimo kūrimo.</t>
  </si>
  <si>
    <t>Šakių rajono savivaldybės 2023 - 2025 m. strateginio plėtros plano tikslu - Pilietinės bendruomenės formavimas. VPS investicijos yra suplanuotos konkrečios vietovės specifiniams kaimo gyventojų poreikiams tenkinti, kas nenumatyta šiame plane.</t>
  </si>
  <si>
    <t>Formuojant poreikį buvo atsižvelgta 3 ir 4 stiprybes bei į 3, 4, 5 galimybes. Atsižvelgiant į tai, jo VVG teritorija pasižymi aktyviai veikiančiomis NVO bei yra tinkamos sąlygos paslaugų plėtrai, socialinės ir ekonominės įtraukties stiprinimui, bendruomeninių verslų vystymui ir bendruomeniškumo stiprinimui, NVO stiprinimas sudarytų prielaidas kryptingai paslaugų plėtrai, atsižvelgiant į skirtingus poreikius bei prisidės gyvenimo kokybės lygio augimo ir teritorijos patrauklumo didinimo.</t>
  </si>
  <si>
    <t>R85, R97</t>
  </si>
  <si>
    <t>R14, R17, R96</t>
  </si>
  <si>
    <t>R17, R97</t>
  </si>
  <si>
    <t>R15, R85</t>
  </si>
  <si>
    <t>R8, R9, R22</t>
  </si>
  <si>
    <t xml:space="preserve">k.4. Mažinti skaitmeninę atskirtį žemės ūkyje ir kaimo vietovėse </t>
  </si>
  <si>
    <t xml:space="preserve">g.3 . Skatinti verslų kūrimąsi kaime, žemės ūkio veiklos įvairinimą </t>
  </si>
  <si>
    <t>i.1. Skatinti saugių, ekologiškų, aukštos ir išskirtinės kokybės žemės ūkio ir maisto produktų vartojimą</t>
  </si>
  <si>
    <t>Priemonės tikslas -  skatinti viešo ir privataus sektorių partnerysę, fizinių ir juridinių asmenų bendradarbiavimą, per naujų bendradarbiavimo formų kūrimą ir skaitmeninių bei kitų pažangių sprendimų taikymą, taip prisidedant prie regiono etninio savitumo stiprinimo, tradicinių amatų, regioninių produktų ir kitų vietos išteklių pritaikymo vietos gyventojų ir turistų poreikiams, kuriant ir teikiant patrauklias ir kokybiškas paslaugas.
Priemonė siejasi su pagrindiniu BŽŪP tikslu, kadangi bus prisidedama prie ekonominio augimo plėtojant paslaugas bei vystant regioninius produktus bendradarbiaujant įvairių sektorių organizacijoms. Ši priemonė prisidės ir prie organizacinių kompetencijų gerinimo per įgyjamą naują patirtį. Didinant krašto patrauklumą, stiprinant Zanavykų etninį savitumą per tradicinių amatų ir regioninių produktų vystymą ir intrgraciją į turizmo paslaugas bus prisidedama prie turizmo potencialo didinimo (VPS temos).</t>
  </si>
  <si>
    <t>Priemonės tikslas - stiprinti kaimo bendruomenių ir vietos nevyriausybinių organizacijų institucinius ir vadybinius gebėjimus per tikslinio konsultavimo, patirties įgijimo ir kitokias veiklas, kurios padės užtikrinti didesnę įvairovę paslaugų vietos gyventojams, pritraukti savanorius ir juos įveiklinti, pritraukti įvairiasnių veiklos finansavimo šaltinių ir pan.  Priemonė siejasi su pagrindiniu BŽŪP tikslu, kadangi bus prisidedama prie bendruomeninių paslaugų gerinimo ir įvairinimo, socialinės įtraukties didinimo. Taip pat bus stiprinamas NVO konkurencingumas viešjų paslaugų teikime. Kokybiškos ir kruptingos veiklos vykdymas prisidės prie  vietovės autentiškumo ir išskirtinumo didinimo, kas prisidės prie turizmui patrauklaus įvaizdžio kūrimo.</t>
  </si>
  <si>
    <t>Remiamos veiklos, skirtos  bendruomenių, vietos gyventojų bendruomeniškumo skatinimui, kokybiško užimtumo, saviraiškos galimybių plėtrai, atsižvelgiant  į skirtingų vietos gyventojų grupių poreikius. Taip pat  būtinų priemonių ir  projekto tikslams pasiekti reikalingų paslaugų įsigijimas.</t>
  </si>
  <si>
    <t>Remiamos veiklos, skirtos kaimo bendruomenių ir vietos nevyriausybinių organizacijų stiprinimui. Taip pat  būtinų priemonių ir  projekto tikslams pasiekti reikalingų paslaugų įsigijimas.</t>
  </si>
  <si>
    <t>Remiantis įgyvendintų priemonių patirtimi nustatyta vidutinė paramos suma ir planuojamas projektų skaičius.</t>
  </si>
  <si>
    <t>Remiantis panašių priemonių patirtimi nustatyta vidutinė paramos suma ir planuojamas projektų skaičius.</t>
  </si>
  <si>
    <t xml:space="preserve">Projektų įgyvendinimo metu skatinama partnerystė siekiant užtikrinti platesnį naudą gaunančių organizacijų skaičių. </t>
  </si>
  <si>
    <t>Projektų atrankai takomas antrankos principas - verslo stegimas turi būti paremtas inovatyvių sprendimų (vietos lygmeniu) taikymu.</t>
  </si>
  <si>
    <t>50 proc.</t>
  </si>
  <si>
    <t>Esant poreikiui, projektas gali būti įgyvendinamas su partneriais.</t>
  </si>
  <si>
    <t>Parama kaimo gyventojų verslo pradžiai</t>
  </si>
  <si>
    <t>Parama smulkaus verslo kaime plėtrai</t>
  </si>
  <si>
    <t xml:space="preserve">Kokybiško gyventojų užimtumo ir socialinės integracijos veiklų plėtra per bendruomenių sutelktumą  </t>
  </si>
  <si>
    <t>Šakių raj. registruotos ir VVG teritorijoje veiklą vykdančios NVO.</t>
  </si>
  <si>
    <t>ŠAKI</t>
  </si>
  <si>
    <t>Paraiškoms bus skiriamas prioritetas už didesnę  teritorinę projekto veiklų aprėptį.</t>
  </si>
  <si>
    <t xml:space="preserve">98506.40 </t>
  </si>
  <si>
    <t>Poreikis formuluotas atsižvelgiant į  2, 4, 6, 7 ir 8 silpnybes ir numatytas 1, 3-5 grėsmes. Tikimasi, kad panaudojant  egzistuojantį potencialą ir galimybes bus išvengta grėsmių ir bent iš dalies sumažintos ir (arba) visiškai panaikintos silpnybės.</t>
  </si>
  <si>
    <t>Formuojant poreikį buvo atsižvelgta į 1,2,4,6 ir 7 stiprybes bei į 1, 2, 4-6 galimybes. Atsižvelgiant į tai, jog VVG teritorijos  aplinka yra palanki jaunimo iniciatyvoms vystyti, verslumui skatinti, palankios sąlygos realizuoti išskirtinius regioninius produktus  ir paslaugas bei atsižvelgiant į galimybes - neišnaudotą potencialą t.y. teritorijos patrauklumą turizmo vystymui, socialinių inovacijų plėtrai, tai sudaro pagrįstas prielaidas gyventojų užimtumo galimybių ir soc. įtraukties didinimui.</t>
  </si>
  <si>
    <t>Formuojant poreikį buvo atsižvelgta į 1,3 ir 7 stiprybes bei į 1-4 ir 6 galimybes. Atsižvelgiant į krašto išskirtinumą, aktyviai veikiantį NVO sektorių, yra tinkamos sąlygos paslaugų įvairovei didinti bei atsižvelgiant galimybes - neišnaudotą potencialą t.y. teritorijos patrauklumą turizmo vystymui, socialinių inovacijų plėtrai bei bendruomeniškumo puoselėjimui, tai sudaro pagrįstas prielaidas paslaugų įvairovei ir prieinamumui didinti.</t>
  </si>
  <si>
    <t>Poreikis formuluotas atsižvelgiant į  1-3 ir 7 silpnybes ir numatytas 1, 2, 6 grėsmes. Tikimasi, kad panaudojant  egzistuojantį potencialą ir galimybes bus išvengta grėsmių ir bent iš dalies sumažintos ir (arba) visiškai panaikintos silpnybės.</t>
  </si>
  <si>
    <t>Šakių rajono savivaldybės 2023 - 2025 m. strateginio plėtros plano tikslu „Augimui palankios investicinės ir verslo aplinkos kūrimas“; 2022–2030 m. Marijampolės regiono plėtros plano tikslu „Mažinti socialinę atskirtį ir skurdo rizikos lygį“;  ES BJRS sritimi „Didinti regiono klestėjimą". VPS investicijos yra suplanuotos konkrečios vietovės specifiniams kaimo gyventojų poreikiams tenkinti, kas nenumatyta nei viename dokumente, tačiau tuo pačiu papildo bendras kryptis.</t>
  </si>
  <si>
    <t>Šakių raj. savivaldybės 2023 -2025 m. SPP tikslais - Sveikata ir sportas visiems, Kompleksinė, kokybiška ir visiems prieinama socialinė pagalba, Kokybiškų kultūros ir turizmo paslaugų plėtra ir jų prieinamumo didinimas; 2022–2030 m. Marijampolės RPP tikslu „Pagerinti sąlygas investicijoms ir skatinti ekonominį aktyvumą“;  ES BJRS sritimi  "Didinti regiono klestėjimą". VPS investicijos yra suplanuotos konkrečios vietovės specifiniams kaimo gyventojų poreikiams tenkinti.</t>
  </si>
  <si>
    <t>Šakių rajono savivaldybės 2023 - 2025 m. strateginio plėtros plano tikslu „Krašto kultūrinio identiteto saugojimas, puoselėjimas ir sklaida“; 2022–2030 m. Marijampolės RPP tikslu „Pagerinti sąlygas investicijoms ir skatinti ekonominį aktyvumą“;  ES BJRS sritimi -  „Skatinti regiono prieinamumą ir patrauklumą“. VPS investicijos yra suplanuotos konkrečios vietovės specifiniams kaimo gyventojų poreikiams tenkinti, kas nenumatyta nei viename dokumente, tačiau tuo pačiu papildo bendras kryptis.</t>
  </si>
  <si>
    <t>Formuojant poreikį buvo atsižvelgta į 1-4 stiprybes bei į 1, 2 ir 4-6 galimybes. Atsižvelgiant į tai, jog VVG teritorija pasižymi išskirtiniu etniniu savitumu, kraštovaizdžiu, aktyviai veikia NVO sektorius bei yra tinkamos sąlygos identiteto puoselėjimui ir krašto patrauklumo didinimui, bendruomeninių verslų vystymui, tai sudaro pagrįstas prielaidas krašto etninio savitumo ir identiteto stiprinimui bei kuria didelę pridėtinę vertę siekiant integralaus pokyčio, atliepti kitus poreikius.</t>
  </si>
  <si>
    <t>Poreikis formuluotas atsižvelgiant į  1, 5 ir 8 silpnybes ir numatytas 2, 3,5, 6 grėsmes. Tikimasi, kad panaudojant  egzistuojantį potencialą ir galimybes bus išvengta grėsmių ir bent iš dalies sumažintos ir (arba) visiškai panaikintos silpnybės.</t>
  </si>
  <si>
    <t>Poreikis formuluotas atsižvelgiant į  3, 5 ir 8  silpnybes ir numatytas 2, 3, 5, 6 grėsmes. Tikimasi, kad panaudojant  egzistuojantį potencialą ir galimybes bus išvengta grėsmių ir bent iš dalies sumažintos ir (arba) visiškai panaikintos silpnybės.</t>
  </si>
  <si>
    <t>Dauguma gyventojų pasiūlymų siekiant didinti teritorijos patrauklumą gyventi/lankyti yra susijusių su socialinių, bendrųjų ir būtinųjų paslaugų plėtra, todėl NVO sektoriaus vaidmuo yra ypatingai svarbus ir jį reikia stiprinti.</t>
  </si>
  <si>
    <t xml:space="preserve">Priemonės tikslas -  skatinti fizinius asmenis įsteigti nuosavą verslą, taip prisidedant prie VVG teritorijos gyventojų užimtumo galimybių ir socialinės įtraukties didinimo, nedarbo lygio mažinimo, prekių ir paslaugų kaimo gyventojams ir svečiams įvairinimo bei prieinamumo didinimo, tradicinių amatų ir regioninių produktų pritaikymo vietos gyventojų ir turistų poreikiams. Tikslas tiesiogiai korealiuoja su pagrindiniu BŽŪP tikslu bei VVG teritorijos problemomis, nes skatinamas ekonominis augimas, didinamas gyventojų užimtumas, plėtojamas prekių ir paslaugų tinklas. Įgyvendinant priemonę bus stiprinamas Zanavykų krašto etninis savitumas ir krašto patrauklumas turistams taip pat.
</t>
  </si>
  <si>
    <t>Priemonės tikslas -  skatinti smulkaus verslo kaime plėtrą, taip prisidedant prie VVG teritorijos gyventojų užimtumo galimybių didinimo, nedarbo lygio mažinimo, kaimo verslų konkurencingumo didinimo, prekių ir paslaugų kaimo gyventojams ir svečiams įvairinimo bei prieinamumo didinimo, tradicinių amatų ir regioninių produktų pritaikymo vietos gyventojų ir turistų poreikiams, inovatyvių sprendimų diegimo. Tikslas tiesiogiai korealiuoja su pagrindiniu BŽŪP tikslu bei VVG teritorijos problemomis, nes skatinamas ekonominis augimas, didinamas gyventojų užimtumas, plėtojamas prekių ir paslaugų tinklas. Įgyvendinant priemonę bus stiprinamas Zanavykų krašto etninis savitumas ir krašto patrauklumas turistams taip pat.</t>
  </si>
  <si>
    <t>Veiklomis bus siekiama prisidėti prie visuomenės poreikių, susijudių su maistu ir sveikata, prisidedant prie sąmoningo maosto produktų vartojimo ir rūpinimosi sveikata.</t>
  </si>
  <si>
    <t>Siekiamas pokytis - padidinta paslaugų kaimo vietovėse įvairovė ir/ar pagerintas jų prieinamumas.</t>
  </si>
  <si>
    <t>Siekiamas pokytis: padidėjęs naujų turizmo paslaugų skaičius VVG teritorijoje; dažniau taikomi pažangūs technologiniai sprendimai, prisidedantys prie kaimo verslų konukurencingumo didinimo.</t>
  </si>
  <si>
    <t>Siekiamas pokytis - sukuriama tvirta tarpsektorinė partnerystė, kuri užtikrins vietos išteklių integraciją į turizmo paslaugas, taip prisidėdama prie teritorijos kryptingo ekonomikos augimo.</t>
  </si>
  <si>
    <t>Siekiamas pokytis - sustiprėjusios bendruomeninių organizacijų galimybės organizuoti ekonomines veiklas ir užimtumą (vietos bendruomenės dalyvaus teikiant su turizmu susijusias paslaugas, teikiant  viešąsias ir kitas aktualias vietos gyventojams paslaugas).</t>
  </si>
  <si>
    <t>Siekiamas pokytis -  padidėjusi bendruomeninių veiklų pasiūla įtraukianti jaunimą ir socialinėje atskirtyje esančius asmenis.</t>
  </si>
  <si>
    <t>Tinkamumo sąlygos numatytos Lietuvos žemės ūkio ir kaimo plėtros 2023–2027 m. strateginiame plane ir Vietos projektų administravimo taisyklėse.</t>
  </si>
  <si>
    <t xml:space="preserve">VVG teritorijoje registruoti (ne trumpai nei 3 m.) ir veiklą vykdantys privatūs fiziniai ir juridiniai asmenys, atitinkantys SVV  reikalavimus.  </t>
  </si>
  <si>
    <t>Remiamos fizinių asmenų ekonominei veiklos pradžiai reikalingos investicijos į materialinį ir nematerialinį turtą  ir kitos verslo pradžiai būtinos paslaugos. Turi būti kuriamos darbo vietos.</t>
  </si>
  <si>
    <t xml:space="preserve">Prioritetas skiriamas  projektams, kai:                                       1. planuojama teikti paslaugas kaimo vietovių gyventojams ir turistams.
2. naudojami vietos ištekliai (vietos žaliavos, viešoji infrastruktūra, gamtos gėrybės, kultūros ir istorijos paveldas ir pan.).
3. užtikrinama didesnė partnerių įvairovė (skirtingi sektoriai) ir apimama didesnė  teritorinė aprėptis.    </t>
  </si>
  <si>
    <t>Prioritetas skiriamas  projektams, kai:                                       1. planuojama veikla, susijusi su krašto turizmo plėtra.
2. planuojama teikti paslaugas kaimo vietovių gyventojams.
3. pareiškėjas - asmuo iki 40 m.</t>
  </si>
  <si>
    <t>Remiamos įvairios bendradarbiavimo veiklos, skirtos viešo ir privataus sektorių partnerystės (su bent 2 partneriais) plėtrai, teikiant su turizmo plėtra susijusias paslaugas, investicijos į materialinį ir nematerialinį turtą  ir kitas  projekto tikslams pasiekti reikalingas paslaugas.</t>
  </si>
  <si>
    <t>Remiamos veiklos, skirtos gyvenimo kokybę kaime gerinančių viešų  ir kitų paslaugų teikimui ir organizavimui, investicijos į materialinį ir nematerialinį turtą  ir kitas  projekto tikslams pasiekti reikalingas paslaugas. Turi būti kuriamos darbo vietos.</t>
  </si>
  <si>
    <t>Prioritetas skiriamas  projektams, kai:                                       1. planuojama veikla, susijusi su krašto turizmo plėtra.
2. planuojama teikti socialines arba sveikatos priežiūros paslaugas kaimo vietovių gyventojams.
3. projektas vykdomas su partneriais.
4. įtraukiamas didesnis  paslaugos gavėjų ir mažiau galimybių turinčių asmenų sk.</t>
  </si>
  <si>
    <t>Prioritetas skiriamas  projektams, kai:                                                                         1. planuojama veikla, susijusi su krašto turizmo plėtra.
2. projektas vykdomas su partneriais.
3. projekto metu planuojama pagerinti jau teikiamos viešosios paslaugos  kokybę ir (ar) įvykdyti jos plėtrą, arba pasiruošti pradėti teikti naują viešąją paslaugą.</t>
  </si>
  <si>
    <t>Priemonės tikslas - skatinti kaimo bendruomenių, vietos gyventojų bendruomeniškumą, puoselėjant vietos identitetą ir stiprinant jo sklaidą, skatinant socialinę įtrauktį per įvairių kokybiškų ir vietos gyventojams reikalingų sporto, sveikatingumo, kultūros, laisvalaikio, užimtumo ir kitų veiklų (pvz. tęstinių renginių, stovyklų, edukacijų, dirbtuvių, plenerų ir pan.) su išliekamąja verte, organizavimą. Priemonė siejasi su pagrindiniu BŽŪP tikslu, kadangi bus prisidedama prie socialinės įtraukties didinimo, paslaugų įvairovės plėtojimo. Per patirtį bus stiprinamas ir NVO konkurencingumas viešjų paslaugų teikime. Priemonės įgyvendinimo metu bus stiprinamas vietovės autentiškumas ir išskirtinumas, kas prisidės prie turizmui patrauklaus įvaizdžio kūrimo.</t>
  </si>
  <si>
    <t>Planuojama, kad bus finansuoti 7 projektai po vidutiniškai 40 tūkst. eur, kurie sukurs po 1 darbo vietą.</t>
  </si>
  <si>
    <t>Planuojama, kad bus finansuoti 7 projektai po vidutiniškaI 60 tūkst. eur, kurie sukurs vidutiniškai po 1,5 darbo vietos.</t>
  </si>
  <si>
    <t>Planuojama, kad bus finansuoti 6 projektai po vidutiniškai 45 tūkst. eur, kurie sukurs po vidutiniškai 0,25-0,5 darbo vietos.</t>
  </si>
  <si>
    <t>Planuojama, kad bus finansuoti 7 projektai, tad bus paremtos 7 įmonės.</t>
  </si>
  <si>
    <t>Planuojama, kad bus finansuoti 6 projektai, tad bus paremtos 6 įmonės.</t>
  </si>
  <si>
    <t>Planuojama, kad bus finansuoti 6 projektai ir bent 3 bus skirti paslaugų kaime kūrimui ir plėtrai, o jų metu  bus suteiktos paslaugos po vidutiniškai 50 asmenų.</t>
  </si>
  <si>
    <t>Planuojama, kad bus finansuotas 1 projektas, kuris bus skirtas paslaugų kaime kūrimui ir plėtrai, o jo metu  bus suteiktos paslaugos 150 asmenų.</t>
  </si>
  <si>
    <t>Planuojama, kad bus finansuoti 7 projektai ir bent 1 bus skirtas paslaugų kaime kūrimui ir plėtrai, o jo metu  bus suteiktos paslaugos 50 asmenų.</t>
  </si>
  <si>
    <t>Planuojama, kad bus finansuoti 6 projektai ir bent 1 jų  bus skirtas socialiniai įtraukčiai didinti, o jo metu  bus įtraukta bent 25 mažiau galimybių turintys asmenys.</t>
  </si>
  <si>
    <t>Planuojama, kad bus finansuota 12 projektų ir bent 6 jų  bus skirti socialiniai įtraukčiai didinti, o jų metu  bus įtraukta bent po 10 mažiau galimybių turinčių asmenų.</t>
  </si>
  <si>
    <t>Rodikliai susiję su rodikliais: laisvų darbo vietų skaičiaus mažėjimas (sumažėjo 52 proc.); bedarbių skaičius savivaldybėje (8,9 proc.); gyventojų dalis gaunanti socialines išmokas (37,4 proc.) ; pašalpų gavėjų skaičius (13 proc.); socialines senatvės išmokas gaunančių gyventojų dalis( 27,3 proc); skurdo lygio rodiklis (26,6 proc.).</t>
  </si>
  <si>
    <t>Rodikliai susiję su rodikliais: veikiančių ūkio subjektų skaičius (560 subjektų); bedarbių skaičius (8,9 proc.); gyventojų nuomonės tyrimo  ir organizacijų apklausos rezultatai.</t>
  </si>
  <si>
    <t>Rodikliai susiję su rodikliais: Istorinių objektų skaičius (81),  Savitą kalbos dialektą, kultūrą ir tradicijas turintis Suvalkijos etnoregionas, vadinamas Zanavykija,  gyventojų nuomonės tyrimo  ir organizacijų apklausos rezultatai.</t>
  </si>
  <si>
    <t>Rodikliai susiję su rodikliais: vystomo socialinio ir bendruomeninio verslo skaičius (0); renginių ir iniciatyvų dalyvių skaičius; jaunimo savanoriškos veiklos įgyvendinimo reitingo balas (1,42 ); gyventojų nuomonės tyrimo  ir organizacijų apklausos rezultatai.</t>
  </si>
  <si>
    <t>Priemonėje galimi keli intensyvumai (nuo 40 iki 95 proc.), priklausomai nuo planuojamų veiklų pobūdžio ir tinkamų pareiškėjų ir partnerių tipo</t>
  </si>
  <si>
    <t>VPS lėšomis 2023-2029 m. sukurtų naujų turizmo paslaugų skaičius, vnt. (VVG informacija)</t>
  </si>
  <si>
    <t>VPS lėšomis 2023-2029 m. naujai pritaikytų pažangių technologinių sprendimų ar kitų inovacijų vietos lygmeniu skaičius (VVG informacija)</t>
  </si>
  <si>
    <t>VPS lėšomis 2023-2029 m. sukurtas turizmo paslaugų klasteris (VVG informacija)</t>
  </si>
  <si>
    <t>Plėtojamų bendruomeninių verslų skaičius VVG teritorijoje (VVG informacija)</t>
  </si>
  <si>
    <t>NVO, teikiančių socialines paslaugas, skaičius (VVG informacija)</t>
  </si>
  <si>
    <t>Projektų, kuriais skatinama socialinė įtrauktis, dalis (VVG informacija)</t>
  </si>
  <si>
    <t>VVG teritorijoje teikiamų paslaugų, kurių prieinamumas gyventojams įgyvendinus vietos projektus padidėjo, skaičius (VVG informacija)</t>
  </si>
  <si>
    <t>VPS lėšomis 2023-2029 m. sukurtų naujų buitinių, grožio, pramogų, laisvalaikio ir pan. paslaugų vietos gyventojams ir svečiams skaičius (VVG duomenys)</t>
  </si>
  <si>
    <t>VVG teritorijoje teikiamų paslaugų, kurių prieinamumas gyventojams įgyvendinus vietos projektus padidėjo, skaičius (VVG duomenys)</t>
  </si>
  <si>
    <t>Jaunimo savanoriškos veiklos įgyvendinimo reitingo balas (Jaunimo politikos įgyvendinimo apžvalga, JRA)</t>
  </si>
  <si>
    <t xml:space="preserve">VVG teritorijoje gyv. vietą deklaravę (ne trumpiau nei 1 m. (netaikoma grįžusiems iš emigracijos)) fiziniai asmenys. </t>
  </si>
  <si>
    <t>Prioritetas skiriamas  projektams, kai:                                       1. planuojama veikla, susijusi su krašto turizmo plėtra.
2. planuojama teikti paslaugas kaimo vietovių gyventojams.
3. sukuriamas didesnis naujų darbo vietų sk.
4. verslo plėtra paremta inovatyvių priemonių (vietos lygmeniu) taikymu.</t>
  </si>
  <si>
    <t>Privataus ir viešojo sektoriaus  bendradarbiavimo plėtra</t>
  </si>
  <si>
    <t>Nevyriausybinio sektoriaus gebėjimų stiprinimas</t>
  </si>
  <si>
    <t>Remiamos kaimo verslų plėtrai reikalingos investicijos į materialinį ir nematerialinį turtą  ir kitos konkurencingo verslo plėtrai  būtinos paslaugos. T.b. Darbo vietos kuriamos asmenims, deklaravusiems gyv. vietą VVG teritorijoje ne trumpiau nei 1 m.</t>
  </si>
  <si>
    <t>Planuojama, kad bus finansuoti 7 projektai ir bent 2 bus skirti paslaugų kaime kūrimui ir plėtrai, o jų metu  bus suteiktos paslaugos 50 asmenų bendrai.</t>
  </si>
  <si>
    <t xml:space="preserve">VVG teritorijoje registruoti ir/ar veiklą vykdantys privatūs asmenys (atitinkantys SVV keliamus reikalavimus) ir viešieji juridiniai asmenys.  </t>
  </si>
  <si>
    <t>VVG teritorijos gyventojai ir svečiai; Verslo, NVO ir viešajame sektoriuje veikiančios įstaigos.</t>
  </si>
  <si>
    <t>Nevyriausybinių organizacijų darbuotojai, nariai, savanoriai.</t>
  </si>
  <si>
    <t>Su turizmu susijusių VVG teritorijoje plėtojamų bendruomeninių verslų skaičius</t>
  </si>
  <si>
    <t>Asmenų, dalyvavusių NVO stiprinimo veiklose, pagerinusių savo vadybinius ir organizacinius gebėjimus, dalis (VVG informacija, projekto dalyvių apklausa)</t>
  </si>
  <si>
    <t>Priemonės tikslas - skatinti gyvenimo kokybę kaime didinačių viešų (pvz. socialinių, sveikatos priežiūros, neformalaus švietimo, sveikatingumo, sporto, laisvalaikio ir užimtumo, kultūros ir pan.) ir kitų (grožio, buities, aplinkos tvarkymo, remonto ir kt.) paslaugų kaimo vietovėse plėtrą, skatinant BO ir NVO ekonominį gyvybingumą ir prisidedant prie  socialinės atskirties ir skurdo lygio mažinimo, socialinės integracijos ir užimtumo didinimo, socialinio verslo koncepcijos VVG teritorijoje plėtros. Priemone taip pat siekiama didinti kaimo vietovių patrauklumą gyventojams ir svečiams, užtikrinant viešos infrastuktūros, būtinos planuojamoms paslaugoms, plėtrą, įvairių krašto turizmo plėtrą skatinančių paslaugų vystymą. Priemonė siejasi su pagrindiniu BŽŪP tikslu, kadangi bus prisidedama prie paslaugų plėtros ir soc. įtraukties didinimo. Didinant krašto patrauklumą svečiams bus prisidedama prie turizmo potencialo didinimo (VPS temos).</t>
  </si>
  <si>
    <t>Projektų, kuriuose dalyvavo/savanoriavo vietos jaunimas, dalis (VVG informacija)</t>
  </si>
  <si>
    <t>VVG teritorijos gyventojai (vaikai, jaunimas, pagyvenę asmenys, neįgalieji, skurdo riziką patiriančios šeimos ir kt.).</t>
  </si>
  <si>
    <t>80 proc.</t>
  </si>
  <si>
    <t>NVO, dalyvavusių organizacijų stiprinimo veiklose, skaičius (1 organizacija projekte, 6 projektai)</t>
  </si>
  <si>
    <t>Asmenų, dalyvavusių organizacijų stiprinimo veiklose, skaičius (5 asmenys projekte, 6 projektai)</t>
  </si>
  <si>
    <t>Asmenų, dalyvavusių vietos projekto veiklose, skaičius (15 asmenų projekte, 12 projektų)</t>
  </si>
  <si>
    <t>R75, R76, R80</t>
  </si>
  <si>
    <t>Planuojama, kad bus finansuotas 1 projektas su ne mažiau kaip 3 partnerinėmis organizacijomis, kurių 1 bus  įmonė.</t>
  </si>
  <si>
    <t>Planuojama, kad bus finansuoti 6 projektai ir bent  1 dalyvis kiekviename jų bus mažiau galimybių turintis asmuo.</t>
  </si>
  <si>
    <t>Siekiamas pokytis -  sustiprintos NVO kompetencijos ir pagerėjusi NVO sektoriaus paslaugų kokybė. Socialinėje atskirtyje esantys asmenys įtraukti į NVO sektoriaus veiklą, padidinant jų įgūdžius, vadybinius ir organizacinius gebėjimus.</t>
  </si>
  <si>
    <t>Esant poreikiui, į projektą gali būti įtrauktas jaunimas.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</si>
</sst>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charset val="186"/>
      <scheme val="minor"/>
    </font>
    <font>
      <sz val="11"/>
      <color theme="1"/>
      <name val="Calibri"/>
      <family val="2"/>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
      <sz val="12"/>
      <color theme="1"/>
      <name val="Calibri"/>
      <family val="2"/>
      <scheme val="minor"/>
    </font>
    <font>
      <sz val="12"/>
      <color rgb="FF000000"/>
      <name val="Calibri"/>
      <family val="2"/>
      <scheme val="minor"/>
    </font>
    <font>
      <sz val="12"/>
      <color theme="1"/>
      <name val="Calibri"/>
      <family val="2"/>
      <charset val="186"/>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rgb="FF000000"/>
      </left>
      <right style="medium">
        <color rgb="FF000000"/>
      </right>
      <top style="medium">
        <color rgb="FF000000"/>
      </top>
      <bottom style="medium">
        <color rgb="FFCCCCCC"/>
      </bottom>
      <diagonal/>
    </border>
    <border>
      <left style="medium">
        <color rgb="FF000000"/>
      </left>
      <right style="medium">
        <color rgb="FF000000"/>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s>
  <cellStyleXfs count="2">
    <xf numFmtId="0" fontId="0" fillId="0" borderId="0"/>
    <xf numFmtId="0" fontId="10" fillId="0" borderId="0"/>
  </cellStyleXfs>
  <cellXfs count="773">
    <xf numFmtId="0" fontId="0" fillId="0" borderId="0" xfId="0"/>
    <xf numFmtId="0" fontId="0" fillId="0" borderId="0" xfId="0" applyAlignment="1">
      <alignment vertical="top"/>
    </xf>
    <xf numFmtId="0" fontId="14" fillId="0" borderId="0" xfId="0" applyFont="1" applyAlignment="1">
      <alignment vertical="top"/>
    </xf>
    <xf numFmtId="0" fontId="6" fillId="0" borderId="0" xfId="0" applyFont="1"/>
    <xf numFmtId="0" fontId="6"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6" fillId="0" borderId="0" xfId="0" applyFont="1" applyProtection="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10"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0" fillId="0" borderId="0" xfId="0" applyAlignment="1">
      <alignment horizontal="center" vertical="top"/>
    </xf>
    <xf numFmtId="0" fontId="10" fillId="0" borderId="0" xfId="0" applyFont="1" applyAlignment="1">
      <alignment horizontal="center" vertical="top"/>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5"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5" fillId="2" borderId="12"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1" fillId="0" borderId="0" xfId="0" applyFont="1" applyAlignment="1">
      <alignment vertical="top"/>
    </xf>
    <xf numFmtId="0" fontId="21" fillId="0" borderId="0" xfId="0" applyFont="1" applyAlignment="1">
      <alignment horizontal="center" vertical="top"/>
    </xf>
    <xf numFmtId="0" fontId="21" fillId="0" borderId="0" xfId="0" applyFont="1" applyAlignment="1" applyProtection="1">
      <alignment vertical="top"/>
      <protection locked="0"/>
    </xf>
    <xf numFmtId="0" fontId="21" fillId="0" borderId="0" xfId="0" applyFont="1"/>
    <xf numFmtId="0" fontId="0" fillId="0" borderId="0" xfId="0" applyAlignment="1">
      <alignment vertical="top" wrapText="1"/>
    </xf>
    <xf numFmtId="0" fontId="23" fillId="0" borderId="0" xfId="0" applyFont="1" applyAlignment="1" applyProtection="1">
      <alignment vertical="top"/>
      <protection locked="0"/>
    </xf>
    <xf numFmtId="0" fontId="2" fillId="0" borderId="0" xfId="0" applyFont="1" applyAlignment="1" applyProtection="1">
      <alignment vertical="top"/>
      <protection locked="0"/>
    </xf>
    <xf numFmtId="0" fontId="23"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4"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1"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lignment horizontal="left"/>
    </xf>
    <xf numFmtId="0" fontId="3" fillId="0" borderId="0" xfId="0" applyFont="1" applyAlignment="1">
      <alignment horizontal="left"/>
    </xf>
    <xf numFmtId="0" fontId="3" fillId="0" borderId="0" xfId="0" applyFont="1"/>
    <xf numFmtId="0" fontId="3" fillId="2" borderId="10" xfId="0" applyFont="1" applyFill="1" applyBorder="1" applyAlignment="1">
      <alignment horizontal="left" vertical="center"/>
    </xf>
    <xf numFmtId="0" fontId="12" fillId="0" borderId="6" xfId="0" applyFont="1" applyBorder="1" applyAlignment="1">
      <alignment horizontal="left"/>
    </xf>
    <xf numFmtId="0" fontId="3" fillId="0" borderId="15" xfId="0" applyFont="1" applyBorder="1" applyAlignment="1">
      <alignment horizontal="left"/>
    </xf>
    <xf numFmtId="0" fontId="12" fillId="0" borderId="8" xfId="0" applyFont="1" applyBorder="1" applyAlignment="1">
      <alignment horizontal="left"/>
    </xf>
    <xf numFmtId="0" fontId="3" fillId="0" borderId="14" xfId="0" applyFont="1" applyBorder="1" applyAlignment="1">
      <alignment horizontal="left"/>
    </xf>
    <xf numFmtId="0" fontId="16" fillId="2" borderId="1" xfId="0" applyFont="1" applyFill="1" applyBorder="1" applyAlignment="1">
      <alignment horizontal="left"/>
    </xf>
    <xf numFmtId="0" fontId="12" fillId="0" borderId="15" xfId="0" applyFont="1" applyBorder="1" applyAlignment="1">
      <alignment horizontal="left"/>
    </xf>
    <xf numFmtId="0" fontId="12" fillId="0" borderId="14" xfId="0" applyFont="1" applyBorder="1" applyAlignment="1">
      <alignment horizontal="left"/>
    </xf>
    <xf numFmtId="0" fontId="3" fillId="0" borderId="15" xfId="0" applyFont="1" applyBorder="1"/>
    <xf numFmtId="0" fontId="12" fillId="0" borderId="0" xfId="0" applyFont="1" applyAlignment="1">
      <alignment horizontal="left"/>
    </xf>
    <xf numFmtId="0" fontId="4"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4" fillId="2" borderId="10" xfId="0" applyFont="1" applyFill="1" applyBorder="1" applyAlignment="1">
      <alignment horizontal="left"/>
    </xf>
    <xf numFmtId="0" fontId="3" fillId="0" borderId="6" xfId="0" applyFont="1" applyBorder="1" applyAlignment="1">
      <alignment horizontal="left"/>
    </xf>
    <xf numFmtId="0" fontId="3" fillId="0" borderId="7" xfId="0" applyFont="1" applyBorder="1"/>
    <xf numFmtId="0" fontId="3" fillId="3" borderId="0" xfId="0" applyFont="1" applyFill="1" applyAlignment="1">
      <alignment horizontal="left"/>
    </xf>
    <xf numFmtId="0" fontId="3" fillId="3" borderId="0" xfId="0" applyFont="1" applyFill="1"/>
    <xf numFmtId="0" fontId="3" fillId="3" borderId="7" xfId="0" applyFont="1" applyFill="1" applyBorder="1"/>
    <xf numFmtId="0" fontId="3" fillId="0" borderId="8" xfId="0" applyFont="1" applyBorder="1" applyAlignment="1">
      <alignment horizontal="left"/>
    </xf>
    <xf numFmtId="0" fontId="3" fillId="3" borderId="2" xfId="0" applyFont="1" applyFill="1" applyBorder="1" applyAlignment="1">
      <alignment horizontal="left"/>
    </xf>
    <xf numFmtId="0" fontId="3" fillId="3" borderId="2" xfId="0" applyFont="1" applyFill="1" applyBorder="1"/>
    <xf numFmtId="0" fontId="3" fillId="3" borderId="9" xfId="0" applyFont="1" applyFill="1" applyBorder="1"/>
    <xf numFmtId="0" fontId="23" fillId="0" borderId="0" xfId="0" applyFont="1" applyProtection="1">
      <protection locked="0"/>
    </xf>
    <xf numFmtId="0" fontId="10" fillId="0" borderId="0" xfId="0" applyFont="1" applyProtection="1">
      <protection locked="0"/>
    </xf>
    <xf numFmtId="0" fontId="5" fillId="0" borderId="0" xfId="0" applyFont="1" applyProtection="1">
      <protection locked="0"/>
    </xf>
    <xf numFmtId="0" fontId="23" fillId="0" borderId="0" xfId="0" applyFont="1"/>
    <xf numFmtId="0" fontId="10" fillId="0" borderId="0" xfId="0" applyFont="1"/>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5" fillId="4" borderId="1" xfId="0" applyNumberFormat="1" applyFont="1" applyFill="1" applyBorder="1"/>
    <xf numFmtId="0" fontId="10"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5" fillId="2" borderId="1" xfId="0" applyFont="1" applyFill="1" applyBorder="1" applyAlignment="1">
      <alignment horizontal="center" vertical="top"/>
    </xf>
    <xf numFmtId="0" fontId="5"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3"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3" fillId="0" borderId="0" xfId="0" applyFont="1" applyAlignment="1">
      <alignment horizontal="center" vertical="top"/>
    </xf>
    <xf numFmtId="0" fontId="24" fillId="0" borderId="0" xfId="0" applyFont="1" applyAlignment="1">
      <alignment vertical="top"/>
    </xf>
    <xf numFmtId="0" fontId="10" fillId="2" borderId="11" xfId="0" applyFont="1" applyFill="1" applyBorder="1" applyAlignment="1">
      <alignment horizontal="center"/>
    </xf>
    <xf numFmtId="0" fontId="18" fillId="2" borderId="1" xfId="0" applyFont="1" applyFill="1" applyBorder="1" applyAlignment="1">
      <alignment horizontal="center" vertical="center" wrapText="1"/>
    </xf>
    <xf numFmtId="0" fontId="10" fillId="4" borderId="1" xfId="0" applyFont="1" applyFill="1" applyBorder="1"/>
    <xf numFmtId="0" fontId="0" fillId="4" borderId="1" xfId="0" applyFill="1" applyBorder="1" applyAlignment="1">
      <alignment horizontal="center" wrapText="1"/>
    </xf>
    <xf numFmtId="0" fontId="22" fillId="0" borderId="0" xfId="0" applyFont="1" applyAlignment="1" applyProtection="1">
      <alignment vertical="top"/>
      <protection locked="0"/>
    </xf>
    <xf numFmtId="0" fontId="14" fillId="0" borderId="0" xfId="0" applyFont="1" applyAlignment="1" applyProtection="1">
      <alignment vertical="top"/>
      <protection locked="0"/>
    </xf>
    <xf numFmtId="0" fontId="11" fillId="0" borderId="0" xfId="0" applyFont="1" applyAlignment="1" applyProtection="1">
      <alignment vertical="top"/>
      <protection locked="0"/>
    </xf>
    <xf numFmtId="0" fontId="22" fillId="0" borderId="0" xfId="0" applyFont="1" applyAlignment="1">
      <alignment vertical="top"/>
    </xf>
    <xf numFmtId="0" fontId="15" fillId="2" borderId="1" xfId="0" applyFont="1" applyFill="1" applyBorder="1" applyAlignment="1">
      <alignment horizontal="center" vertical="top"/>
    </xf>
    <xf numFmtId="0" fontId="21" fillId="0" borderId="0" xfId="0" applyFont="1" applyAlignment="1">
      <alignment horizontal="center"/>
    </xf>
    <xf numFmtId="0" fontId="5" fillId="4" borderId="1" xfId="0" applyFont="1" applyFill="1" applyBorder="1" applyAlignment="1">
      <alignment horizontal="center" wrapText="1"/>
    </xf>
    <xf numFmtId="0" fontId="25" fillId="0" borderId="0" xfId="0" applyFont="1"/>
    <xf numFmtId="0" fontId="0" fillId="3" borderId="0" xfId="0" applyFill="1" applyAlignment="1">
      <alignment horizontal="center" vertical="top"/>
    </xf>
    <xf numFmtId="0" fontId="22"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8" fillId="2" borderId="1" xfId="0" applyFont="1" applyFill="1" applyBorder="1" applyAlignment="1">
      <alignment vertical="top" wrapText="1"/>
    </xf>
    <xf numFmtId="0" fontId="15" fillId="2" borderId="1" xfId="0" applyFont="1" applyFill="1" applyBorder="1" applyAlignment="1">
      <alignment vertical="top" wrapText="1"/>
    </xf>
    <xf numFmtId="0" fontId="14" fillId="2" borderId="1" xfId="0" applyFont="1" applyFill="1" applyBorder="1" applyAlignment="1">
      <alignment vertical="top" wrapText="1"/>
    </xf>
    <xf numFmtId="0" fontId="5" fillId="2" borderId="1" xfId="0" applyFont="1" applyFill="1" applyBorder="1" applyAlignment="1">
      <alignment vertical="top" wrapText="1"/>
    </xf>
    <xf numFmtId="0" fontId="13"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7" fillId="4" borderId="2" xfId="0" applyFont="1" applyFill="1" applyBorder="1" applyAlignment="1">
      <alignment horizontal="center" vertical="top" wrapText="1"/>
    </xf>
    <xf numFmtId="0" fontId="27"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5" fillId="0" borderId="0" xfId="0" applyFont="1" applyAlignment="1" applyProtection="1">
      <alignment vertical="top"/>
      <protection locked="0"/>
    </xf>
    <xf numFmtId="0" fontId="15" fillId="0" borderId="0" xfId="0" applyFont="1" applyAlignment="1">
      <alignment vertical="top"/>
    </xf>
    <xf numFmtId="0" fontId="5" fillId="2" borderId="1" xfId="0" applyFont="1" applyFill="1" applyBorder="1" applyAlignment="1">
      <alignment vertical="top"/>
    </xf>
    <xf numFmtId="0" fontId="14" fillId="4" borderId="1" xfId="0" applyFont="1" applyFill="1" applyBorder="1" applyAlignment="1">
      <alignment horizontal="center" vertical="top" wrapText="1"/>
    </xf>
    <xf numFmtId="0" fontId="14" fillId="4" borderId="1" xfId="0" applyFont="1" applyFill="1" applyBorder="1" applyAlignment="1">
      <alignment horizontal="center" vertical="top"/>
    </xf>
    <xf numFmtId="0" fontId="14" fillId="5" borderId="1" xfId="0" applyFont="1" applyFill="1" applyBorder="1" applyAlignment="1" applyProtection="1">
      <alignment vertical="top" wrapText="1"/>
      <protection locked="0"/>
    </xf>
    <xf numFmtId="0" fontId="14" fillId="5" borderId="1" xfId="0" applyFont="1" applyFill="1" applyBorder="1" applyAlignment="1" applyProtection="1">
      <alignment vertical="top"/>
      <protection locked="0"/>
    </xf>
    <xf numFmtId="0" fontId="14" fillId="0" borderId="1" xfId="0" applyFont="1" applyBorder="1" applyAlignment="1" applyProtection="1">
      <alignment horizontal="left" vertical="top" wrapText="1"/>
      <protection locked="0"/>
    </xf>
    <xf numFmtId="0" fontId="8" fillId="4" borderId="7" xfId="0" applyFont="1" applyFill="1" applyBorder="1" applyAlignment="1">
      <alignment horizontal="center" vertical="top"/>
    </xf>
    <xf numFmtId="0" fontId="0" fillId="4" borderId="7" xfId="0" applyFill="1" applyBorder="1" applyAlignment="1">
      <alignment horizontal="center" vertical="top"/>
    </xf>
    <xf numFmtId="0" fontId="5" fillId="2" borderId="5" xfId="0" applyFont="1" applyFill="1" applyBorder="1" applyAlignment="1">
      <alignment horizontal="center" vertical="top" wrapText="1"/>
    </xf>
    <xf numFmtId="0" fontId="8" fillId="4" borderId="15" xfId="0" applyFont="1" applyFill="1" applyBorder="1" applyAlignment="1">
      <alignment horizontal="center" vertical="top"/>
    </xf>
    <xf numFmtId="0" fontId="8" fillId="4" borderId="14" xfId="0" applyFont="1" applyFill="1" applyBorder="1" applyAlignment="1">
      <alignment horizontal="center" vertical="top"/>
    </xf>
    <xf numFmtId="0" fontId="22" fillId="0" borderId="0" xfId="0" applyFont="1" applyProtection="1">
      <protection locked="0"/>
    </xf>
    <xf numFmtId="0" fontId="22" fillId="0" borderId="0" xfId="0" applyFont="1" applyAlignment="1" applyProtection="1">
      <alignment horizontal="left"/>
      <protection locked="0"/>
    </xf>
    <xf numFmtId="0" fontId="14" fillId="0" borderId="0" xfId="0" applyFont="1" applyProtection="1">
      <protection locked="0"/>
    </xf>
    <xf numFmtId="0" fontId="15" fillId="0" borderId="0" xfId="0" applyFont="1" applyProtection="1">
      <protection locked="0"/>
    </xf>
    <xf numFmtId="0" fontId="14" fillId="0" borderId="0" xfId="0" applyFont="1" applyAlignment="1" applyProtection="1">
      <alignment wrapText="1"/>
      <protection locked="0"/>
    </xf>
    <xf numFmtId="0" fontId="14" fillId="0" borderId="0" xfId="0" applyFont="1" applyAlignment="1" applyProtection="1">
      <alignment horizontal="left" vertical="top"/>
      <protection locked="0"/>
    </xf>
    <xf numFmtId="0" fontId="22" fillId="0" borderId="0" xfId="0" applyFont="1"/>
    <xf numFmtId="0" fontId="14" fillId="0" borderId="0" xfId="0" applyFont="1"/>
    <xf numFmtId="0" fontId="2" fillId="0" borderId="0" xfId="0" applyFont="1" applyAlignment="1">
      <alignment horizontal="center" wrapText="1"/>
    </xf>
    <xf numFmtId="0" fontId="14" fillId="0" borderId="0" xfId="0" applyFont="1" applyAlignment="1">
      <alignment wrapText="1"/>
    </xf>
    <xf numFmtId="0" fontId="14" fillId="2" borderId="15" xfId="0" applyFont="1" applyFill="1" applyBorder="1" applyAlignment="1">
      <alignment vertical="top" wrapText="1"/>
    </xf>
    <xf numFmtId="0" fontId="0" fillId="2" borderId="12" xfId="0" applyFill="1" applyBorder="1" applyAlignment="1">
      <alignment horizontal="center" vertical="top"/>
    </xf>
    <xf numFmtId="0" fontId="17" fillId="2" borderId="1" xfId="0" applyFont="1" applyFill="1" applyBorder="1" applyAlignment="1">
      <alignment vertical="top" wrapText="1"/>
    </xf>
    <xf numFmtId="0" fontId="10" fillId="2" borderId="15" xfId="0" applyFont="1" applyFill="1" applyBorder="1" applyAlignment="1">
      <alignment vertical="top" wrapText="1"/>
    </xf>
    <xf numFmtId="0" fontId="10" fillId="2" borderId="1" xfId="0" applyFont="1" applyFill="1" applyBorder="1" applyAlignment="1">
      <alignment vertical="top" wrapText="1"/>
    </xf>
    <xf numFmtId="0" fontId="0" fillId="4" borderId="9" xfId="0" applyFill="1" applyBorder="1" applyAlignment="1">
      <alignment horizontal="center" vertical="top"/>
    </xf>
    <xf numFmtId="0" fontId="10" fillId="2" borderId="12" xfId="0" applyFont="1" applyFill="1" applyBorder="1" applyAlignment="1">
      <alignment horizontal="center"/>
    </xf>
    <xf numFmtId="0" fontId="0" fillId="0" borderId="0" xfId="0" applyAlignment="1">
      <alignment wrapText="1"/>
    </xf>
    <xf numFmtId="0" fontId="21" fillId="0" borderId="0" xfId="0" applyFont="1" applyAlignment="1">
      <alignment horizontal="left" vertical="top"/>
    </xf>
    <xf numFmtId="0" fontId="25" fillId="0" borderId="0" xfId="0" applyFont="1" applyAlignment="1">
      <alignment vertical="top"/>
    </xf>
    <xf numFmtId="0" fontId="2" fillId="0" borderId="0" xfId="0" applyFont="1" applyAlignment="1">
      <alignment vertical="top"/>
    </xf>
    <xf numFmtId="0" fontId="8" fillId="4" borderId="1" xfId="0" applyFont="1" applyFill="1" applyBorder="1" applyAlignment="1">
      <alignment vertical="top"/>
    </xf>
    <xf numFmtId="3" fontId="8" fillId="4" borderId="1" xfId="0" applyNumberFormat="1" applyFont="1" applyFill="1" applyBorder="1" applyAlignment="1">
      <alignment horizontal="center" vertical="top"/>
    </xf>
    <xf numFmtId="0" fontId="0" fillId="4" borderId="1" xfId="0" applyFill="1" applyBorder="1" applyAlignment="1">
      <alignment vertical="top"/>
    </xf>
    <xf numFmtId="1" fontId="5" fillId="4" borderId="1" xfId="0" applyNumberFormat="1" applyFont="1" applyFill="1" applyBorder="1" applyAlignment="1">
      <alignment horizontal="center" vertical="top"/>
    </xf>
    <xf numFmtId="0" fontId="5"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5" fillId="0" borderId="0" xfId="0" applyFont="1" applyAlignment="1">
      <alignment horizontal="left" vertical="top"/>
    </xf>
    <xf numFmtId="0" fontId="14" fillId="0" borderId="0" xfId="0" applyFont="1" applyAlignment="1">
      <alignment horizontal="left" vertical="top"/>
    </xf>
    <xf numFmtId="0" fontId="10"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4" fillId="2" borderId="1" xfId="0" applyFont="1" applyFill="1" applyBorder="1" applyAlignment="1">
      <alignment horizontal="left" vertical="top" wrapText="1"/>
    </xf>
    <xf numFmtId="0" fontId="30" fillId="2" borderId="1" xfId="0" applyFont="1" applyFill="1" applyBorder="1" applyAlignment="1">
      <alignment vertical="top"/>
    </xf>
    <xf numFmtId="0" fontId="30" fillId="2" borderId="1" xfId="0" applyFont="1" applyFill="1" applyBorder="1" applyAlignment="1">
      <alignment vertical="top" wrapText="1"/>
    </xf>
    <xf numFmtId="0" fontId="3" fillId="0" borderId="14" xfId="0" applyFont="1" applyBorder="1"/>
    <xf numFmtId="0" fontId="14" fillId="5" borderId="7" xfId="0" applyFont="1" applyFill="1" applyBorder="1" applyAlignment="1" applyProtection="1">
      <alignment horizontal="center"/>
      <protection locked="0"/>
    </xf>
    <xf numFmtId="0" fontId="14" fillId="5" borderId="9" xfId="0" applyFont="1" applyFill="1" applyBorder="1" applyAlignment="1" applyProtection="1">
      <alignment horizontal="center"/>
      <protection locked="0"/>
    </xf>
    <xf numFmtId="0" fontId="31" fillId="0" borderId="0" xfId="0" applyFont="1" applyProtection="1">
      <protection locked="0"/>
    </xf>
    <xf numFmtId="0" fontId="10" fillId="0" borderId="0" xfId="0" applyFont="1" applyAlignment="1">
      <alignment vertical="top"/>
    </xf>
    <xf numFmtId="0" fontId="5"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10" fillId="7" borderId="8" xfId="0" applyFont="1" applyFill="1" applyBorder="1" applyAlignment="1">
      <alignment horizontal="center"/>
    </xf>
    <xf numFmtId="0" fontId="10" fillId="7" borderId="14" xfId="0" applyFont="1" applyFill="1" applyBorder="1" applyAlignment="1">
      <alignment horizontal="center"/>
    </xf>
    <xf numFmtId="0" fontId="0" fillId="7" borderId="1" xfId="0" applyFill="1" applyBorder="1" applyAlignment="1">
      <alignment horizontal="center" vertical="top"/>
    </xf>
    <xf numFmtId="0" fontId="10" fillId="7" borderId="1" xfId="0" applyFont="1" applyFill="1" applyBorder="1" applyAlignment="1">
      <alignment horizontal="center" vertical="center" wrapText="1"/>
    </xf>
    <xf numFmtId="0" fontId="21"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8"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8" fillId="4" borderId="13" xfId="0" applyNumberFormat="1" applyFont="1" applyFill="1" applyBorder="1" applyAlignment="1">
      <alignment horizontal="center" vertical="top" wrapText="1"/>
    </xf>
    <xf numFmtId="4" fontId="8" fillId="4" borderId="15" xfId="0" applyNumberFormat="1" applyFont="1" applyFill="1" applyBorder="1" applyAlignment="1">
      <alignment horizontal="center" vertical="top" wrapText="1"/>
    </xf>
    <xf numFmtId="4" fontId="8" fillId="4" borderId="14" xfId="0" applyNumberFormat="1" applyFont="1" applyFill="1" applyBorder="1" applyAlignment="1">
      <alignment horizontal="center" vertical="top" wrapText="1"/>
    </xf>
    <xf numFmtId="2" fontId="0" fillId="4" borderId="1" xfId="0" applyNumberFormat="1" applyFill="1" applyBorder="1"/>
    <xf numFmtId="4" fontId="8" fillId="4" borderId="1" xfId="0" applyNumberFormat="1" applyFont="1" applyFill="1" applyBorder="1"/>
    <xf numFmtId="4" fontId="5"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3" fillId="0" borderId="0" xfId="0" applyFont="1" applyAlignment="1">
      <alignment wrapText="1"/>
    </xf>
    <xf numFmtId="0" fontId="10" fillId="0" borderId="0" xfId="0" applyFont="1" applyAlignment="1">
      <alignment wrapText="1"/>
    </xf>
    <xf numFmtId="0" fontId="10" fillId="0" borderId="0" xfId="0" applyFont="1" applyAlignment="1" applyProtection="1">
      <alignment vertical="top"/>
      <protection locked="0"/>
    </xf>
    <xf numFmtId="0" fontId="10" fillId="0" borderId="0" xfId="0" applyFont="1" applyAlignment="1" applyProtection="1">
      <alignment wrapText="1"/>
      <protection locked="0"/>
    </xf>
    <xf numFmtId="0" fontId="10" fillId="2" borderId="1" xfId="0" applyFont="1" applyFill="1" applyBorder="1" applyAlignment="1">
      <alignment horizontal="center" wrapText="1"/>
    </xf>
    <xf numFmtId="0" fontId="10" fillId="0" borderId="1" xfId="0" applyFont="1" applyBorder="1" applyAlignment="1" applyProtection="1">
      <alignment horizontal="center" wrapText="1"/>
      <protection locked="0"/>
    </xf>
    <xf numFmtId="0" fontId="5"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3" fillId="0" borderId="0" xfId="0" applyFont="1" applyAlignment="1">
      <alignment vertical="top" wrapText="1"/>
    </xf>
    <xf numFmtId="0" fontId="10" fillId="2" borderId="13" xfId="0" applyFont="1" applyFill="1" applyBorder="1" applyAlignment="1">
      <alignment horizontal="center" vertical="top" wrapText="1"/>
    </xf>
    <xf numFmtId="0" fontId="10"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8"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10"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8"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8" fillId="0" borderId="3" xfId="0" applyNumberFormat="1" applyFont="1" applyBorder="1" applyAlignment="1" applyProtection="1">
      <alignment vertical="top"/>
      <protection locked="0"/>
    </xf>
    <xf numFmtId="4" fontId="8" fillId="0" borderId="4" xfId="0" applyNumberFormat="1" applyFont="1" applyBorder="1" applyAlignment="1" applyProtection="1">
      <alignment vertical="top"/>
      <protection locked="0"/>
    </xf>
    <xf numFmtId="4" fontId="8" fillId="0" borderId="5" xfId="0" applyNumberFormat="1" applyFont="1" applyBorder="1" applyAlignment="1" applyProtection="1">
      <alignment vertical="top"/>
      <protection locked="0"/>
    </xf>
    <xf numFmtId="4" fontId="8" fillId="0" borderId="0" xfId="0" applyNumberFormat="1" applyFont="1" applyAlignment="1" applyProtection="1">
      <alignment vertical="top"/>
      <protection locked="0"/>
    </xf>
    <xf numFmtId="4" fontId="8" fillId="0" borderId="7" xfId="0" applyNumberFormat="1" applyFont="1" applyBorder="1" applyAlignment="1" applyProtection="1">
      <alignment vertical="top"/>
      <protection locked="0"/>
    </xf>
    <xf numFmtId="4" fontId="8" fillId="0" borderId="8" xfId="0" applyNumberFormat="1" applyFont="1" applyBorder="1" applyAlignment="1" applyProtection="1">
      <alignment vertical="top"/>
      <protection locked="0"/>
    </xf>
    <xf numFmtId="4" fontId="8" fillId="0" borderId="2" xfId="0" applyNumberFormat="1" applyFont="1" applyBorder="1" applyAlignment="1" applyProtection="1">
      <alignment vertical="top"/>
      <protection locked="0"/>
    </xf>
    <xf numFmtId="4" fontId="8" fillId="0" borderId="9" xfId="0" applyNumberFormat="1" applyFont="1" applyBorder="1" applyAlignment="1" applyProtection="1">
      <alignment vertical="top"/>
      <protection locked="0"/>
    </xf>
    <xf numFmtId="0" fontId="10" fillId="2" borderId="3" xfId="0" applyFont="1" applyFill="1" applyBorder="1" applyAlignment="1">
      <alignment horizontal="center" vertical="top"/>
    </xf>
    <xf numFmtId="0" fontId="10" fillId="2" borderId="14" xfId="0" applyFont="1" applyFill="1" applyBorder="1" applyAlignment="1">
      <alignment horizontal="center" vertical="top" wrapText="1"/>
    </xf>
    <xf numFmtId="0" fontId="10" fillId="2" borderId="8" xfId="0" applyFont="1" applyFill="1" applyBorder="1" applyAlignment="1">
      <alignment horizontal="center" vertical="top"/>
    </xf>
    <xf numFmtId="0" fontId="10"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10" fillId="4" borderId="1" xfId="0" applyNumberFormat="1" applyFont="1" applyFill="1" applyBorder="1"/>
    <xf numFmtId="2" fontId="10" fillId="4" borderId="1" xfId="0" applyNumberFormat="1" applyFont="1" applyFill="1" applyBorder="1"/>
    <xf numFmtId="0" fontId="10" fillId="2" borderId="12" xfId="0" applyFont="1" applyFill="1" applyBorder="1"/>
    <xf numFmtId="0" fontId="10" fillId="7" borderId="5" xfId="0" applyFont="1" applyFill="1" applyBorder="1" applyAlignment="1">
      <alignment horizontal="center" wrapText="1"/>
    </xf>
    <xf numFmtId="0" fontId="10" fillId="7" borderId="5" xfId="0" applyFont="1" applyFill="1" applyBorder="1" applyAlignment="1">
      <alignment wrapText="1"/>
    </xf>
    <xf numFmtId="0" fontId="10" fillId="7" borderId="7" xfId="0" applyFont="1" applyFill="1" applyBorder="1" applyAlignment="1">
      <alignment wrapText="1"/>
    </xf>
    <xf numFmtId="0" fontId="10" fillId="7" borderId="9" xfId="0" applyFont="1" applyFill="1" applyBorder="1" applyAlignment="1">
      <alignment wrapText="1"/>
    </xf>
    <xf numFmtId="0" fontId="10"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5" fillId="0" borderId="23" xfId="0" applyFont="1" applyBorder="1"/>
    <xf numFmtId="0" fontId="0" fillId="0" borderId="24" xfId="0" applyBorder="1" applyAlignment="1">
      <alignment wrapText="1"/>
    </xf>
    <xf numFmtId="0" fontId="10" fillId="2" borderId="21" xfId="0" applyFont="1" applyFill="1" applyBorder="1" applyAlignment="1">
      <alignment horizontal="center"/>
    </xf>
    <xf numFmtId="0" fontId="10" fillId="2" borderId="22" xfId="0" applyFont="1" applyFill="1" applyBorder="1" applyAlignment="1">
      <alignment horizontal="center" wrapText="1"/>
    </xf>
    <xf numFmtId="0" fontId="10" fillId="2" borderId="21" xfId="0" applyFont="1" applyFill="1" applyBorder="1"/>
    <xf numFmtId="2" fontId="10" fillId="4" borderId="22" xfId="0" applyNumberFormat="1" applyFont="1" applyFill="1" applyBorder="1" applyAlignment="1">
      <alignment horizontal="center" wrapText="1"/>
    </xf>
    <xf numFmtId="0" fontId="5" fillId="2" borderId="21" xfId="0" applyFont="1" applyFill="1" applyBorder="1"/>
    <xf numFmtId="2" fontId="5" fillId="4" borderId="22" xfId="0" applyNumberFormat="1" applyFont="1" applyFill="1" applyBorder="1" applyAlignment="1">
      <alignment horizontal="center" wrapText="1"/>
    </xf>
    <xf numFmtId="0" fontId="5" fillId="4" borderId="22" xfId="0" applyFont="1" applyFill="1" applyBorder="1" applyAlignment="1">
      <alignment horizontal="center" wrapText="1"/>
    </xf>
    <xf numFmtId="0" fontId="5" fillId="2" borderId="25" xfId="0" applyFont="1" applyFill="1" applyBorder="1"/>
    <xf numFmtId="0" fontId="5" fillId="4" borderId="26" xfId="0" applyFont="1" applyFill="1" applyBorder="1" applyAlignment="1">
      <alignment horizontal="center" wrapText="1"/>
    </xf>
    <xf numFmtId="0" fontId="5" fillId="4" borderId="27" xfId="0" applyFont="1" applyFill="1" applyBorder="1" applyAlignment="1">
      <alignment horizontal="center" wrapText="1"/>
    </xf>
    <xf numFmtId="0" fontId="0" fillId="7" borderId="12" xfId="0" applyFill="1" applyBorder="1" applyAlignment="1">
      <alignment horizontal="center"/>
    </xf>
    <xf numFmtId="0" fontId="10"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5" fillId="7" borderId="12" xfId="0" applyNumberFormat="1" applyFont="1" applyFill="1" applyBorder="1"/>
    <xf numFmtId="0" fontId="8"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10" fillId="2" borderId="3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5" fillId="2" borderId="32" xfId="0" applyFont="1" applyFill="1" applyBorder="1"/>
    <xf numFmtId="0" fontId="0" fillId="2" borderId="32" xfId="0" applyFill="1" applyBorder="1"/>
    <xf numFmtId="4" fontId="8" fillId="4" borderId="22" xfId="0" applyNumberFormat="1" applyFont="1" applyFill="1" applyBorder="1"/>
    <xf numFmtId="0" fontId="0" fillId="2" borderId="23" xfId="0" applyFill="1" applyBorder="1"/>
    <xf numFmtId="0" fontId="5" fillId="2" borderId="31" xfId="0" applyFont="1" applyFill="1" applyBorder="1"/>
    <xf numFmtId="4" fontId="5" fillId="4" borderId="22" xfId="0" applyNumberFormat="1" applyFont="1" applyFill="1" applyBorder="1"/>
    <xf numFmtId="0" fontId="5"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5" fillId="2" borderId="34" xfId="0" applyFont="1" applyFill="1" applyBorder="1"/>
    <xf numFmtId="2" fontId="5" fillId="4" borderId="26" xfId="0" applyNumberFormat="1" applyFont="1" applyFill="1" applyBorder="1"/>
    <xf numFmtId="2" fontId="5" fillId="4" borderId="27" xfId="0" applyNumberFormat="1" applyFont="1" applyFill="1" applyBorder="1"/>
    <xf numFmtId="0" fontId="15" fillId="7" borderId="1" xfId="0" applyFont="1" applyFill="1" applyBorder="1" applyAlignment="1">
      <alignment vertical="top" wrapText="1"/>
    </xf>
    <xf numFmtId="0" fontId="14" fillId="7" borderId="1" xfId="0" applyFont="1" applyFill="1" applyBorder="1" applyAlignment="1">
      <alignment vertical="top" wrapText="1"/>
    </xf>
    <xf numFmtId="0" fontId="0" fillId="7" borderId="12" xfId="0" applyFill="1" applyBorder="1" applyAlignment="1">
      <alignment horizontal="center" vertical="top"/>
    </xf>
    <xf numFmtId="0" fontId="10"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10" fillId="2" borderId="31" xfId="0" applyFont="1" applyFill="1" applyBorder="1" applyAlignment="1">
      <alignment horizontal="center" vertical="top" wrapText="1"/>
    </xf>
    <xf numFmtId="0" fontId="10"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5" fillId="2" borderId="34" xfId="0" applyFont="1" applyFill="1" applyBorder="1" applyAlignment="1">
      <alignment vertical="top"/>
    </xf>
    <xf numFmtId="0" fontId="5" fillId="2" borderId="26" xfId="0" applyFont="1" applyFill="1" applyBorder="1" applyAlignment="1">
      <alignment vertical="top"/>
    </xf>
    <xf numFmtId="0" fontId="5" fillId="2" borderId="40" xfId="0" applyFont="1" applyFill="1" applyBorder="1" applyAlignment="1">
      <alignment vertical="top"/>
    </xf>
    <xf numFmtId="0" fontId="5" fillId="2" borderId="40" xfId="0" applyFont="1" applyFill="1" applyBorder="1" applyAlignment="1">
      <alignment horizontal="center" vertical="top"/>
    </xf>
    <xf numFmtId="4" fontId="5" fillId="4" borderId="41" xfId="0" applyNumberFormat="1" applyFont="1" applyFill="1" applyBorder="1" applyAlignment="1">
      <alignment vertical="top"/>
    </xf>
    <xf numFmtId="0" fontId="5" fillId="4" borderId="26" xfId="0" applyFont="1" applyFill="1" applyBorder="1" applyAlignment="1">
      <alignment horizontal="center" vertical="top"/>
    </xf>
    <xf numFmtId="0" fontId="0" fillId="2" borderId="27" xfId="0" applyFill="1" applyBorder="1" applyAlignment="1">
      <alignment horizontal="center" vertical="top"/>
    </xf>
    <xf numFmtId="0" fontId="14"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4" fillId="2" borderId="44" xfId="0" applyFont="1" applyFill="1" applyBorder="1" applyAlignment="1">
      <alignment horizontal="center" vertical="top"/>
    </xf>
    <xf numFmtId="0" fontId="10" fillId="2" borderId="45" xfId="0" applyFont="1" applyFill="1" applyBorder="1" applyAlignment="1">
      <alignment horizontal="center" vertical="top" wrapText="1"/>
    </xf>
    <xf numFmtId="0" fontId="10"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10" fillId="2" borderId="47" xfId="0" applyFont="1" applyFill="1" applyBorder="1" applyAlignment="1">
      <alignment vertical="top"/>
    </xf>
    <xf numFmtId="4" fontId="8" fillId="0" borderId="48" xfId="0" applyNumberFormat="1" applyFont="1" applyBorder="1" applyAlignment="1" applyProtection="1">
      <alignment vertical="top"/>
      <protection locked="0"/>
    </xf>
    <xf numFmtId="4" fontId="8" fillId="0" borderId="24" xfId="0" applyNumberFormat="1" applyFont="1" applyBorder="1" applyAlignment="1" applyProtection="1">
      <alignment vertical="top"/>
      <protection locked="0"/>
    </xf>
    <xf numFmtId="0" fontId="10" fillId="2" borderId="46" xfId="0" applyFont="1" applyFill="1" applyBorder="1" applyAlignment="1">
      <alignment vertical="top"/>
    </xf>
    <xf numFmtId="4" fontId="8"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5" fillId="7" borderId="1" xfId="0" applyFont="1" applyFill="1" applyBorder="1" applyAlignment="1">
      <alignment vertical="top"/>
    </xf>
    <xf numFmtId="0" fontId="8" fillId="7" borderId="1" xfId="0" applyFont="1" applyFill="1" applyBorder="1" applyAlignment="1">
      <alignment vertical="top" wrapText="1"/>
    </xf>
    <xf numFmtId="0" fontId="5" fillId="2" borderId="21" xfId="0" applyFont="1" applyFill="1" applyBorder="1" applyAlignment="1">
      <alignment horizontal="center" vertical="top" wrapText="1"/>
    </xf>
    <xf numFmtId="0" fontId="5"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10" fillId="2" borderId="22" xfId="0" applyFont="1" applyFill="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
    </xf>
    <xf numFmtId="0" fontId="0" fillId="2" borderId="46" xfId="0" applyFill="1" applyBorder="1" applyAlignment="1">
      <alignment wrapText="1"/>
    </xf>
    <xf numFmtId="0" fontId="10" fillId="4" borderId="22" xfId="0" applyFont="1" applyFill="1" applyBorder="1"/>
    <xf numFmtId="0" fontId="13" fillId="2" borderId="21" xfId="0" applyFont="1" applyFill="1" applyBorder="1" applyAlignment="1">
      <alignment wrapText="1"/>
    </xf>
    <xf numFmtId="0" fontId="14" fillId="0" borderId="0" xfId="0" applyFont="1" applyAlignment="1" applyProtection="1">
      <alignment vertical="top" wrapText="1"/>
      <protection locked="0"/>
    </xf>
    <xf numFmtId="0" fontId="14" fillId="2" borderId="1" xfId="0" applyFont="1" applyFill="1" applyBorder="1" applyAlignment="1">
      <alignment horizontal="center" vertical="top" wrapText="1"/>
    </xf>
    <xf numFmtId="0" fontId="14" fillId="4" borderId="1" xfId="0" applyFont="1" applyFill="1" applyBorder="1" applyAlignment="1">
      <alignment vertical="top" wrapText="1"/>
    </xf>
    <xf numFmtId="0" fontId="14" fillId="0" borderId="0" xfId="0" applyFont="1" applyAlignment="1" applyProtection="1">
      <alignment horizontal="center" vertical="top"/>
      <protection locked="0"/>
    </xf>
    <xf numFmtId="0" fontId="15" fillId="2" borderId="12" xfId="0" applyFont="1" applyFill="1" applyBorder="1" applyAlignment="1">
      <alignment horizontal="center" vertical="top" wrapText="1"/>
    </xf>
    <xf numFmtId="0" fontId="14" fillId="7" borderId="1" xfId="0" applyFont="1" applyFill="1" applyBorder="1" applyAlignment="1">
      <alignment vertical="top"/>
    </xf>
    <xf numFmtId="0" fontId="14" fillId="7" borderId="15" xfId="0" applyFont="1" applyFill="1" applyBorder="1" applyAlignment="1">
      <alignment vertical="top"/>
    </xf>
    <xf numFmtId="0" fontId="14" fillId="7" borderId="14" xfId="0" applyFont="1" applyFill="1" applyBorder="1" applyAlignment="1">
      <alignment vertical="top"/>
    </xf>
    <xf numFmtId="0" fontId="14" fillId="0" borderId="0" xfId="0" applyFont="1" applyAlignment="1">
      <alignment vertical="top" wrapText="1"/>
    </xf>
    <xf numFmtId="0" fontId="14" fillId="7" borderId="12" xfId="0" applyFont="1" applyFill="1" applyBorder="1" applyAlignment="1">
      <alignment horizontal="center" vertical="top" wrapText="1"/>
    </xf>
    <xf numFmtId="0" fontId="14" fillId="7" borderId="12" xfId="0" applyFont="1" applyFill="1" applyBorder="1" applyAlignment="1">
      <alignment vertical="top"/>
    </xf>
    <xf numFmtId="0" fontId="14" fillId="7" borderId="7" xfId="0" applyFont="1" applyFill="1" applyBorder="1" applyAlignment="1">
      <alignment vertical="top"/>
    </xf>
    <xf numFmtId="0" fontId="14" fillId="7" borderId="9" xfId="0" applyFont="1" applyFill="1" applyBorder="1" applyAlignment="1">
      <alignment vertical="top"/>
    </xf>
    <xf numFmtId="0" fontId="14" fillId="2" borderId="18" xfId="0" applyFont="1" applyFill="1" applyBorder="1" applyAlignment="1">
      <alignment horizontal="center" vertical="top"/>
    </xf>
    <xf numFmtId="0" fontId="14" fillId="2" borderId="19" xfId="0" applyFont="1" applyFill="1" applyBorder="1" applyAlignment="1">
      <alignment horizontal="center" vertical="top"/>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0" fillId="5" borderId="2" xfId="0" applyFont="1" applyFill="1" applyBorder="1" applyAlignment="1" applyProtection="1">
      <alignment vertical="top"/>
      <protection locked="0"/>
    </xf>
    <xf numFmtId="0" fontId="10" fillId="5" borderId="9" xfId="0" applyFont="1" applyFill="1" applyBorder="1" applyAlignment="1" applyProtection="1">
      <alignment vertical="top"/>
      <protection locked="0"/>
    </xf>
    <xf numFmtId="0" fontId="8"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10" fillId="2" borderId="11" xfId="0" applyFont="1" applyFill="1" applyBorder="1" applyAlignment="1">
      <alignment horizontal="center" vertical="top"/>
    </xf>
    <xf numFmtId="0" fontId="10" fillId="2" borderId="12" xfId="0" applyFont="1" applyFill="1" applyBorder="1" applyAlignment="1">
      <alignment horizontal="center" vertical="top"/>
    </xf>
    <xf numFmtId="0" fontId="7" fillId="2" borderId="13"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4" borderId="9" xfId="0" applyFont="1" applyFill="1" applyBorder="1" applyAlignment="1">
      <alignment horizontal="center" vertical="top" wrapText="1"/>
    </xf>
    <xf numFmtId="0" fontId="10" fillId="4" borderId="10" xfId="0" applyFont="1" applyFill="1" applyBorder="1" applyAlignment="1">
      <alignment vertical="top"/>
    </xf>
    <xf numFmtId="0" fontId="10" fillId="4" borderId="11" xfId="0" applyFont="1" applyFill="1" applyBorder="1" applyAlignment="1">
      <alignment vertical="top"/>
    </xf>
    <xf numFmtId="0" fontId="10" fillId="4" borderId="12" xfId="0" applyFont="1" applyFill="1" applyBorder="1" applyAlignment="1">
      <alignment vertical="top"/>
    </xf>
    <xf numFmtId="0" fontId="0" fillId="4" borderId="14" xfId="0" applyFill="1" applyBorder="1" applyAlignment="1">
      <alignment horizontal="center" vertical="top" wrapText="1"/>
    </xf>
    <xf numFmtId="0" fontId="14" fillId="0" borderId="2" xfId="0" applyFont="1" applyBorder="1" applyAlignment="1" applyProtection="1">
      <alignment horizontal="center" vertical="top"/>
      <protection locked="0"/>
    </xf>
    <xf numFmtId="0" fontId="10" fillId="0" borderId="2"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10" fillId="2" borderId="3" xfId="0" applyFont="1" applyFill="1" applyBorder="1" applyAlignment="1" applyProtection="1">
      <alignment vertical="top"/>
      <protection locked="0"/>
    </xf>
    <xf numFmtId="0" fontId="10" fillId="2" borderId="4" xfId="0" applyFont="1" applyFill="1" applyBorder="1" applyAlignment="1" applyProtection="1">
      <alignment vertical="top"/>
      <protection locked="0"/>
    </xf>
    <xf numFmtId="0" fontId="10"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10" fillId="2" borderId="6" xfId="0" applyFont="1" applyFill="1" applyBorder="1" applyAlignment="1" applyProtection="1">
      <alignment vertical="top"/>
      <protection locked="0"/>
    </xf>
    <xf numFmtId="0" fontId="10" fillId="2" borderId="0" xfId="0" applyFont="1" applyFill="1" applyAlignment="1" applyProtection="1">
      <alignment vertical="top"/>
      <protection locked="0"/>
    </xf>
    <xf numFmtId="0" fontId="10"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5" fillId="4" borderId="14" xfId="0" applyFont="1" applyFill="1" applyBorder="1" applyAlignment="1">
      <alignment horizontal="center" vertical="top" wrapText="1"/>
    </xf>
    <xf numFmtId="0" fontId="10" fillId="2" borderId="8" xfId="0"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0" fillId="2" borderId="9" xfId="0" applyFont="1" applyFill="1" applyBorder="1" applyAlignment="1" applyProtection="1">
      <alignment vertical="top"/>
      <protection locked="0"/>
    </xf>
    <xf numFmtId="0" fontId="5" fillId="2" borderId="14" xfId="0" applyFont="1" applyFill="1" applyBorder="1" applyAlignment="1">
      <alignment horizontal="center" vertical="top"/>
    </xf>
    <xf numFmtId="0" fontId="10" fillId="2" borderId="2" xfId="0" applyFont="1" applyFill="1" applyBorder="1" applyAlignment="1">
      <alignment horizontal="center" vertical="top" wrapText="1"/>
    </xf>
    <xf numFmtId="0" fontId="10" fillId="0" borderId="2" xfId="0" applyFont="1" applyBorder="1" applyAlignment="1" applyProtection="1">
      <alignment vertical="top"/>
      <protection locked="0"/>
    </xf>
    <xf numFmtId="0" fontId="10" fillId="0" borderId="9" xfId="0" applyFont="1" applyBorder="1" applyAlignment="1" applyProtection="1">
      <alignment vertical="top"/>
      <protection locked="0"/>
    </xf>
    <xf numFmtId="0" fontId="5" fillId="2" borderId="14" xfId="0" applyFont="1" applyFill="1" applyBorder="1" applyAlignment="1">
      <alignment vertical="top" wrapText="1"/>
    </xf>
    <xf numFmtId="0" fontId="5" fillId="4" borderId="1" xfId="0" applyFont="1" applyFill="1" applyBorder="1" applyAlignment="1">
      <alignment horizontal="center" vertical="top" wrapText="1"/>
    </xf>
    <xf numFmtId="0" fontId="10" fillId="0" borderId="8" xfId="0" applyFont="1" applyBorder="1" applyAlignment="1" applyProtection="1">
      <alignment vertical="top"/>
      <protection locked="0"/>
    </xf>
    <xf numFmtId="0" fontId="7" fillId="6" borderId="13" xfId="0" applyFont="1" applyFill="1" applyBorder="1" applyAlignment="1">
      <alignment horizontal="center" vertical="top" wrapText="1"/>
    </xf>
    <xf numFmtId="0" fontId="18" fillId="6" borderId="1" xfId="0" applyFont="1" applyFill="1" applyBorder="1" applyAlignment="1">
      <alignment horizontal="center" vertical="top" wrapText="1"/>
    </xf>
    <xf numFmtId="0" fontId="10" fillId="6" borderId="11" xfId="0" applyFont="1" applyFill="1" applyBorder="1" applyAlignment="1">
      <alignment horizontal="center" vertical="top"/>
    </xf>
    <xf numFmtId="0" fontId="10" fillId="6" borderId="12" xfId="0" applyFont="1" applyFill="1" applyBorder="1" applyAlignment="1">
      <alignment horizontal="center" vertical="top"/>
    </xf>
    <xf numFmtId="0" fontId="5" fillId="6" borderId="14" xfId="0" applyFont="1" applyFill="1" applyBorder="1" applyAlignment="1">
      <alignment horizontal="center" vertical="top"/>
    </xf>
    <xf numFmtId="0" fontId="5" fillId="6" borderId="14"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5" fillId="6" borderId="1" xfId="0" applyFont="1" applyFill="1" applyBorder="1" applyAlignment="1">
      <alignment vertical="top" wrapText="1"/>
    </xf>
    <xf numFmtId="0" fontId="0" fillId="6" borderId="1" xfId="0" applyFill="1" applyBorder="1" applyAlignment="1">
      <alignment horizontal="center" vertical="top" wrapText="1"/>
    </xf>
    <xf numFmtId="0" fontId="10" fillId="6" borderId="3" xfId="0" applyFont="1" applyFill="1" applyBorder="1" applyAlignment="1">
      <alignment vertical="top"/>
    </xf>
    <xf numFmtId="0" fontId="10" fillId="6" borderId="4" xfId="0" applyFont="1" applyFill="1" applyBorder="1" applyAlignment="1">
      <alignment vertical="top"/>
    </xf>
    <xf numFmtId="0" fontId="10" fillId="6" borderId="5" xfId="0" applyFont="1" applyFill="1" applyBorder="1" applyAlignment="1">
      <alignment vertical="top"/>
    </xf>
    <xf numFmtId="0" fontId="0" fillId="6" borderId="15" xfId="0" applyFill="1" applyBorder="1" applyAlignment="1">
      <alignment vertical="top" wrapText="1"/>
    </xf>
    <xf numFmtId="0" fontId="10" fillId="6" borderId="6" xfId="0" applyFont="1" applyFill="1" applyBorder="1" applyAlignment="1">
      <alignment vertical="top"/>
    </xf>
    <xf numFmtId="0" fontId="10" fillId="6" borderId="0" xfId="0" applyFont="1" applyFill="1" applyAlignment="1">
      <alignment vertical="top"/>
    </xf>
    <xf numFmtId="0" fontId="10"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10" fillId="6" borderId="8" xfId="0" applyFont="1" applyFill="1" applyBorder="1" applyAlignment="1">
      <alignment vertical="top"/>
    </xf>
    <xf numFmtId="0" fontId="10" fillId="6" borderId="2" xfId="0" applyFont="1" applyFill="1" applyBorder="1" applyAlignment="1">
      <alignment vertical="top"/>
    </xf>
    <xf numFmtId="0" fontId="10" fillId="6" borderId="9" xfId="0" applyFont="1" applyFill="1" applyBorder="1" applyAlignment="1">
      <alignment vertical="top"/>
    </xf>
    <xf numFmtId="0" fontId="22" fillId="0" borderId="0" xfId="0" applyFont="1" applyAlignment="1">
      <alignment horizontal="center" vertical="top"/>
    </xf>
    <xf numFmtId="0" fontId="14" fillId="0" borderId="0" xfId="0" applyFont="1" applyAlignment="1">
      <alignment horizontal="center" vertical="top"/>
    </xf>
    <xf numFmtId="0" fontId="14" fillId="0" borderId="7" xfId="0" applyFont="1" applyBorder="1" applyAlignment="1" applyProtection="1">
      <alignment horizontal="center" vertical="top"/>
      <protection locked="0"/>
    </xf>
    <xf numFmtId="0" fontId="14"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8" fillId="2" borderId="7" xfId="0" applyFont="1" applyFill="1" applyBorder="1" applyAlignment="1">
      <alignment horizontal="center" vertical="top"/>
    </xf>
    <xf numFmtId="0" fontId="0" fillId="2" borderId="7" xfId="0" applyFill="1" applyBorder="1" applyAlignment="1">
      <alignment horizontal="center" vertical="top"/>
    </xf>
    <xf numFmtId="0" fontId="8" fillId="2" borderId="15" xfId="0" applyFont="1" applyFill="1" applyBorder="1" applyAlignment="1">
      <alignment horizontal="center" vertical="top"/>
    </xf>
    <xf numFmtId="0" fontId="0" fillId="2" borderId="15" xfId="0" applyFill="1" applyBorder="1" applyAlignment="1">
      <alignment horizontal="center" vertical="top"/>
    </xf>
    <xf numFmtId="0" fontId="8" fillId="2" borderId="14" xfId="0" applyFont="1" applyFill="1" applyBorder="1" applyAlignment="1">
      <alignment horizontal="center" vertical="top"/>
    </xf>
    <xf numFmtId="0" fontId="4" fillId="3" borderId="0" xfId="0" applyFont="1" applyFill="1" applyAlignment="1">
      <alignment horizontal="left"/>
    </xf>
    <xf numFmtId="0" fontId="35" fillId="0" borderId="6" xfId="0" applyFont="1" applyBorder="1" applyAlignment="1">
      <alignment horizontal="left"/>
    </xf>
    <xf numFmtId="0" fontId="3" fillId="3" borderId="11" xfId="0" applyFont="1" applyFill="1" applyBorder="1"/>
    <xf numFmtId="0" fontId="3" fillId="3" borderId="12" xfId="0" applyFont="1" applyFill="1" applyBorder="1"/>
    <xf numFmtId="0" fontId="3" fillId="3" borderId="10" xfId="0" applyFont="1" applyFill="1" applyBorder="1" applyAlignment="1">
      <alignment horizontal="left"/>
    </xf>
    <xf numFmtId="0" fontId="15" fillId="2" borderId="1" xfId="0" applyFont="1" applyFill="1" applyBorder="1" applyAlignment="1">
      <alignment horizontal="center" vertical="center" wrapText="1"/>
    </xf>
    <xf numFmtId="0" fontId="5" fillId="6"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3" fontId="10" fillId="0" borderId="12" xfId="0" applyNumberFormat="1" applyFont="1" applyBorder="1" applyAlignment="1">
      <alignment vertical="top"/>
    </xf>
    <xf numFmtId="3" fontId="10" fillId="0" borderId="1" xfId="0" applyNumberFormat="1" applyFont="1" applyBorder="1" applyAlignment="1">
      <alignment vertical="top"/>
    </xf>
    <xf numFmtId="4" fontId="10" fillId="0" borderId="1" xfId="0" applyNumberFormat="1" applyFont="1" applyBorder="1" applyAlignment="1">
      <alignment vertical="top"/>
    </xf>
    <xf numFmtId="0" fontId="10"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3" fillId="6" borderId="1" xfId="0" applyFont="1" applyFill="1" applyBorder="1" applyAlignment="1">
      <alignment horizontal="center" vertical="top" wrapText="1"/>
    </xf>
    <xf numFmtId="0" fontId="10" fillId="6" borderId="1" xfId="0" applyFont="1" applyFill="1" applyBorder="1" applyAlignment="1">
      <alignment horizontal="center" vertical="top"/>
    </xf>
    <xf numFmtId="0" fontId="14" fillId="6" borderId="1" xfId="0" applyFont="1" applyFill="1" applyBorder="1" applyAlignment="1">
      <alignment horizontal="center" vertical="top"/>
    </xf>
    <xf numFmtId="0" fontId="5" fillId="6" borderId="1" xfId="0" applyFont="1" applyFill="1" applyBorder="1" applyAlignment="1">
      <alignment horizontal="center" vertical="top"/>
    </xf>
    <xf numFmtId="3" fontId="10" fillId="6" borderId="12" xfId="0" applyNumberFormat="1" applyFont="1" applyFill="1" applyBorder="1" applyAlignment="1">
      <alignment vertical="top"/>
    </xf>
    <xf numFmtId="0" fontId="10" fillId="0" borderId="1" xfId="0" applyFont="1" applyBorder="1" applyAlignment="1">
      <alignment vertical="top"/>
    </xf>
    <xf numFmtId="0" fontId="5" fillId="6" borderId="1" xfId="0" applyFont="1" applyFill="1" applyBorder="1" applyAlignment="1">
      <alignment vertical="top"/>
    </xf>
    <xf numFmtId="0" fontId="14" fillId="0" borderId="1" xfId="0" applyFont="1" applyBorder="1" applyAlignment="1">
      <alignment vertical="top" wrapText="1"/>
    </xf>
    <xf numFmtId="0" fontId="8" fillId="0" borderId="1" xfId="0" applyFont="1" applyBorder="1" applyAlignment="1">
      <alignment vertical="top" wrapText="1"/>
    </xf>
    <xf numFmtId="0" fontId="10" fillId="7" borderId="1" xfId="0" applyFont="1" applyFill="1" applyBorder="1" applyAlignment="1">
      <alignment vertical="top" wrapText="1"/>
    </xf>
    <xf numFmtId="0" fontId="14"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1" xfId="0" applyBorder="1" applyAlignment="1">
      <alignment vertical="top"/>
    </xf>
    <xf numFmtId="0" fontId="8" fillId="4" borderId="9" xfId="0" applyFont="1" applyFill="1" applyBorder="1" applyAlignment="1">
      <alignment horizontal="center" vertical="top"/>
    </xf>
    <xf numFmtId="0" fontId="10" fillId="2" borderId="21" xfId="0" applyFont="1" applyFill="1" applyBorder="1" applyAlignment="1">
      <alignment horizontal="center" vertical="top" wrapText="1"/>
    </xf>
    <xf numFmtId="0" fontId="10" fillId="2" borderId="22" xfId="0" applyFont="1" applyFill="1" applyBorder="1" applyAlignment="1">
      <alignment horizontal="center" vertical="top" wrapText="1"/>
    </xf>
    <xf numFmtId="0" fontId="30" fillId="2" borderId="46" xfId="0" applyFont="1" applyFill="1" applyBorder="1" applyAlignment="1">
      <alignment horizontal="center" vertical="top" wrapText="1"/>
    </xf>
    <xf numFmtId="0" fontId="5" fillId="2" borderId="56" xfId="0" applyFont="1" applyFill="1" applyBorder="1" applyAlignment="1">
      <alignment horizontal="center" vertical="top" wrapText="1"/>
    </xf>
    <xf numFmtId="0" fontId="0" fillId="2" borderId="21" xfId="0" applyFill="1" applyBorder="1" applyAlignment="1">
      <alignment vertical="top" wrapText="1"/>
    </xf>
    <xf numFmtId="0" fontId="8" fillId="5" borderId="58" xfId="0" applyFont="1" applyFill="1" applyBorder="1" applyAlignment="1" applyProtection="1">
      <alignment horizontal="center" vertical="top"/>
      <protection locked="0"/>
    </xf>
    <xf numFmtId="0" fontId="8" fillId="5" borderId="38" xfId="0" applyFont="1" applyFill="1" applyBorder="1" applyAlignment="1" applyProtection="1">
      <alignment horizontal="center" vertical="top"/>
      <protection locked="0"/>
    </xf>
    <xf numFmtId="0" fontId="30" fillId="2" borderId="21" xfId="0" applyFont="1" applyFill="1" applyBorder="1" applyAlignment="1">
      <alignment horizontal="center" vertical="top" wrapText="1"/>
    </xf>
    <xf numFmtId="0" fontId="5" fillId="2" borderId="38" xfId="0" applyFont="1" applyFill="1" applyBorder="1" applyAlignment="1">
      <alignment horizontal="center" vertical="top" wrapText="1"/>
    </xf>
    <xf numFmtId="0" fontId="8" fillId="5" borderId="56" xfId="0" applyFont="1" applyFill="1" applyBorder="1" applyAlignment="1" applyProtection="1">
      <alignment horizontal="center" vertical="top"/>
      <protection locked="0"/>
    </xf>
    <xf numFmtId="0" fontId="5" fillId="2" borderId="22" xfId="0" applyFont="1" applyFill="1" applyBorder="1" applyAlignment="1">
      <alignment horizontal="center" vertical="top" wrapText="1"/>
    </xf>
    <xf numFmtId="0" fontId="0" fillId="2" borderId="25" xfId="0" applyFill="1" applyBorder="1" applyAlignment="1">
      <alignment vertical="top" wrapText="1"/>
    </xf>
    <xf numFmtId="0" fontId="8" fillId="2" borderId="26" xfId="0" applyFont="1" applyFill="1" applyBorder="1" applyAlignment="1">
      <alignment vertical="top" wrapText="1"/>
    </xf>
    <xf numFmtId="0" fontId="8" fillId="5" borderId="57" xfId="0" applyFont="1" applyFill="1" applyBorder="1" applyAlignment="1" applyProtection="1">
      <alignment horizontal="center" vertical="top"/>
      <protection locked="0"/>
    </xf>
    <xf numFmtId="0" fontId="10"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5" fillId="2" borderId="21" xfId="0" applyFont="1" applyFill="1" applyBorder="1" applyAlignment="1">
      <alignment horizontal="left" vertical="center"/>
    </xf>
    <xf numFmtId="0" fontId="10" fillId="2" borderId="33" xfId="0" applyFont="1" applyFill="1" applyBorder="1" applyAlignment="1">
      <alignment horizontal="center" vertical="center" wrapText="1"/>
    </xf>
    <xf numFmtId="0" fontId="0" fillId="2" borderId="45" xfId="0" applyFill="1" applyBorder="1"/>
    <xf numFmtId="3" fontId="8" fillId="0" borderId="48" xfId="0" applyNumberFormat="1" applyFont="1" applyBorder="1" applyAlignment="1" applyProtection="1">
      <alignment horizontal="center"/>
      <protection locked="0"/>
    </xf>
    <xf numFmtId="0" fontId="0" fillId="2" borderId="52" xfId="0" applyFill="1" applyBorder="1"/>
    <xf numFmtId="3" fontId="8" fillId="0" borderId="55" xfId="0" applyNumberFormat="1" applyFont="1" applyBorder="1" applyAlignment="1" applyProtection="1">
      <alignment horizontal="center"/>
      <protection locked="0"/>
    </xf>
    <xf numFmtId="0" fontId="5" fillId="2" borderId="33" xfId="0" applyFont="1" applyFill="1" applyBorder="1" applyAlignment="1">
      <alignment horizontal="center" vertical="top"/>
    </xf>
    <xf numFmtId="0" fontId="0" fillId="2" borderId="47" xfId="0" applyFill="1" applyBorder="1" applyAlignment="1">
      <alignment vertical="top"/>
    </xf>
    <xf numFmtId="0" fontId="8" fillId="0" borderId="24" xfId="0" applyFont="1" applyBorder="1" applyAlignment="1" applyProtection="1">
      <alignment vertical="top" wrapText="1"/>
      <protection locked="0"/>
    </xf>
    <xf numFmtId="0" fontId="0" fillId="2" borderId="52" xfId="0" applyFill="1" applyBorder="1" applyAlignment="1">
      <alignment vertical="top"/>
    </xf>
    <xf numFmtId="0" fontId="8" fillId="0" borderId="55" xfId="0" applyFont="1" applyBorder="1" applyAlignment="1" applyProtection="1">
      <alignment vertical="top" wrapText="1"/>
      <protection locked="0"/>
    </xf>
    <xf numFmtId="0" fontId="10" fillId="2" borderId="21" xfId="0" applyFont="1" applyFill="1" applyBorder="1" applyAlignment="1">
      <alignment horizontal="center" vertical="center" wrapText="1"/>
    </xf>
    <xf numFmtId="0" fontId="29" fillId="2" borderId="21" xfId="0" applyFont="1" applyFill="1" applyBorder="1" applyAlignment="1">
      <alignment horizontal="center" vertical="top" wrapText="1"/>
    </xf>
    <xf numFmtId="0" fontId="23" fillId="2" borderId="33" xfId="0" applyFont="1" applyFill="1" applyBorder="1" applyAlignment="1">
      <alignment horizontal="center" vertical="top" wrapText="1"/>
    </xf>
    <xf numFmtId="0" fontId="14" fillId="2" borderId="47" xfId="0" applyFont="1" applyFill="1" applyBorder="1" applyAlignment="1">
      <alignment horizontal="left" vertical="top"/>
    </xf>
    <xf numFmtId="0" fontId="8" fillId="4" borderId="24" xfId="0" applyFont="1" applyFill="1" applyBorder="1" applyAlignment="1">
      <alignment horizontal="center" vertical="top" wrapText="1"/>
    </xf>
    <xf numFmtId="0" fontId="8" fillId="4" borderId="24" xfId="0" applyFont="1" applyFill="1" applyBorder="1" applyAlignment="1">
      <alignment horizontal="center" vertical="top"/>
    </xf>
    <xf numFmtId="0" fontId="14"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9" fillId="2" borderId="21" xfId="0" applyFont="1" applyFill="1" applyBorder="1" applyAlignment="1">
      <alignment horizontal="center" vertical="top"/>
    </xf>
    <xf numFmtId="0" fontId="23" fillId="2" borderId="33" xfId="0" applyFont="1" applyFill="1" applyBorder="1" applyAlignment="1">
      <alignment horizontal="center" vertical="top"/>
    </xf>
    <xf numFmtId="0" fontId="14"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8"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4" fillId="4" borderId="45" xfId="0" applyFont="1" applyFill="1" applyBorder="1" applyAlignment="1">
      <alignment horizontal="left" vertical="top"/>
    </xf>
    <xf numFmtId="0" fontId="14" fillId="4" borderId="47" xfId="0" applyFont="1" applyFill="1" applyBorder="1" applyAlignment="1">
      <alignment horizontal="left" vertical="top"/>
    </xf>
    <xf numFmtId="0" fontId="14" fillId="4" borderId="52" xfId="0" applyFont="1" applyFill="1" applyBorder="1" applyAlignment="1">
      <alignment horizontal="left" vertical="top"/>
    </xf>
    <xf numFmtId="0" fontId="0" fillId="4" borderId="55" xfId="0" applyFill="1" applyBorder="1" applyAlignment="1">
      <alignment horizontal="center" vertical="top"/>
    </xf>
    <xf numFmtId="0" fontId="5"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5" fillId="5" borderId="1" xfId="0" applyFont="1" applyFill="1" applyBorder="1" applyAlignment="1">
      <alignment horizontal="center" vertical="top" wrapText="1"/>
    </xf>
    <xf numFmtId="0" fontId="2"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8" fillId="4" borderId="22" xfId="0" applyNumberFormat="1" applyFont="1" applyFill="1" applyBorder="1" applyAlignment="1">
      <alignment horizontal="center" vertical="top"/>
    </xf>
    <xf numFmtId="0" fontId="5" fillId="2" borderId="21" xfId="0" applyFont="1" applyFill="1" applyBorder="1" applyAlignment="1">
      <alignment vertical="top"/>
    </xf>
    <xf numFmtId="4" fontId="5" fillId="4" borderId="22" xfId="0" applyNumberFormat="1" applyFont="1" applyFill="1" applyBorder="1" applyAlignment="1">
      <alignment horizontal="center" vertical="top"/>
    </xf>
    <xf numFmtId="0" fontId="5" fillId="2" borderId="25" xfId="0" applyFont="1" applyFill="1" applyBorder="1" applyAlignment="1">
      <alignment vertical="top"/>
    </xf>
    <xf numFmtId="0" fontId="0" fillId="2" borderId="26" xfId="0" applyFill="1" applyBorder="1" applyAlignment="1">
      <alignment vertical="top"/>
    </xf>
    <xf numFmtId="1" fontId="5" fillId="4" borderId="26" xfId="0" applyNumberFormat="1" applyFont="1" applyFill="1" applyBorder="1" applyAlignment="1">
      <alignment horizontal="center" vertical="top"/>
    </xf>
    <xf numFmtId="0" fontId="5" fillId="9" borderId="1" xfId="0" applyFont="1" applyFill="1" applyBorder="1" applyAlignment="1">
      <alignment horizontal="center" vertical="top" wrapText="1"/>
    </xf>
    <xf numFmtId="0" fontId="8" fillId="7" borderId="1" xfId="0" applyFont="1" applyFill="1" applyBorder="1" applyAlignment="1">
      <alignment horizontal="left" vertical="top" wrapText="1"/>
    </xf>
    <xf numFmtId="0" fontId="5" fillId="2" borderId="11" xfId="0" applyFont="1" applyFill="1" applyBorder="1" applyAlignment="1">
      <alignment horizontal="center" vertical="top"/>
    </xf>
    <xf numFmtId="0" fontId="5" fillId="2" borderId="12" xfId="0" applyFont="1" applyFill="1" applyBorder="1" applyAlignment="1">
      <alignment horizontal="center" vertical="top"/>
    </xf>
    <xf numFmtId="0" fontId="33" fillId="2" borderId="1" xfId="0" applyFont="1" applyFill="1" applyBorder="1" applyAlignment="1">
      <alignment horizontal="center" vertical="top" wrapText="1"/>
    </xf>
    <xf numFmtId="0" fontId="14" fillId="5" borderId="1" xfId="0" applyFont="1" applyFill="1" applyBorder="1" applyAlignment="1" applyProtection="1">
      <alignment horizontal="center" vertical="top" wrapText="1"/>
      <protection locked="0"/>
    </xf>
    <xf numFmtId="0" fontId="14" fillId="5" borderId="1" xfId="0" applyFont="1" applyFill="1" applyBorder="1" applyAlignment="1" applyProtection="1">
      <alignment horizontal="center" vertical="top"/>
      <protection locked="0"/>
    </xf>
    <xf numFmtId="4" fontId="14" fillId="0" borderId="1" xfId="0" applyNumberFormat="1" applyFont="1" applyBorder="1" applyAlignment="1" applyProtection="1">
      <alignment horizontal="center" vertical="top" wrapText="1"/>
      <protection locked="0"/>
    </xf>
    <xf numFmtId="3" fontId="14" fillId="0" borderId="1" xfId="0" applyNumberFormat="1" applyFont="1" applyBorder="1" applyAlignment="1" applyProtection="1">
      <alignment horizontal="center" vertical="top" wrapText="1"/>
      <protection locked="0"/>
    </xf>
    <xf numFmtId="0" fontId="14" fillId="5" borderId="15" xfId="0" applyFont="1" applyFill="1" applyBorder="1" applyAlignment="1" applyProtection="1">
      <alignment horizontal="center" vertical="top" wrapText="1"/>
      <protection locked="0"/>
    </xf>
    <xf numFmtId="0" fontId="14" fillId="5" borderId="14" xfId="0" applyFont="1" applyFill="1" applyBorder="1" applyAlignment="1" applyProtection="1">
      <alignment horizontal="center" vertical="top" wrapText="1"/>
      <protection locked="0"/>
    </xf>
    <xf numFmtId="0" fontId="14" fillId="5" borderId="7" xfId="0" applyFont="1" applyFill="1" applyBorder="1" applyAlignment="1" applyProtection="1">
      <alignment horizontal="center" vertical="top" wrapText="1"/>
      <protection locked="0"/>
    </xf>
    <xf numFmtId="0" fontId="14" fillId="2" borderId="12" xfId="0" applyFont="1" applyFill="1" applyBorder="1" applyAlignment="1">
      <alignment vertical="top" wrapText="1"/>
    </xf>
    <xf numFmtId="0" fontId="14" fillId="5" borderId="9" xfId="0" applyFont="1" applyFill="1" applyBorder="1" applyAlignment="1" applyProtection="1">
      <alignment horizontal="center" vertical="top" wrapText="1"/>
      <protection locked="0"/>
    </xf>
    <xf numFmtId="0" fontId="5" fillId="7" borderId="1" xfId="0" applyFont="1" applyFill="1" applyBorder="1" applyAlignment="1">
      <alignment vertical="top" wrapText="1"/>
    </xf>
    <xf numFmtId="0" fontId="0" fillId="7" borderId="1" xfId="0" applyFill="1" applyBorder="1" applyAlignment="1">
      <alignment wrapText="1"/>
    </xf>
    <xf numFmtId="0" fontId="8" fillId="0" borderId="0" xfId="0" applyFont="1" applyAlignment="1">
      <alignment wrapText="1"/>
    </xf>
    <xf numFmtId="0" fontId="5" fillId="0" borderId="0" xfId="0" applyFont="1" applyAlignment="1">
      <alignment vertical="top"/>
    </xf>
    <xf numFmtId="0" fontId="36" fillId="10" borderId="1" xfId="0" applyFont="1" applyFill="1" applyBorder="1" applyAlignment="1">
      <alignment horizontal="center" vertical="top" wrapText="1"/>
    </xf>
    <xf numFmtId="0" fontId="5" fillId="7" borderId="1" xfId="0" applyFont="1" applyFill="1" applyBorder="1" applyAlignment="1">
      <alignment wrapText="1"/>
    </xf>
    <xf numFmtId="0" fontId="15" fillId="7" borderId="1" xfId="0" applyFont="1" applyFill="1" applyBorder="1" applyAlignment="1">
      <alignment vertical="top"/>
    </xf>
    <xf numFmtId="0" fontId="0" fillId="2" borderId="12" xfId="0" applyFill="1" applyBorder="1" applyAlignment="1">
      <alignment horizontal="center"/>
    </xf>
    <xf numFmtId="0" fontId="5" fillId="7" borderId="1" xfId="0" applyFont="1" applyFill="1" applyBorder="1"/>
    <xf numFmtId="0" fontId="0" fillId="7" borderId="0" xfId="0" applyFill="1" applyAlignment="1">
      <alignment vertical="top"/>
    </xf>
    <xf numFmtId="0" fontId="0" fillId="7" borderId="0" xfId="0" applyFill="1"/>
    <xf numFmtId="0" fontId="11" fillId="0" borderId="0" xfId="0" applyFont="1" applyAlignment="1">
      <alignment vertical="top"/>
    </xf>
    <xf numFmtId="0" fontId="14" fillId="4" borderId="1" xfId="0" applyFont="1" applyFill="1" applyBorder="1" applyAlignment="1" applyProtection="1">
      <alignment vertical="top" wrapText="1"/>
      <protection locked="0"/>
    </xf>
    <xf numFmtId="0" fontId="30" fillId="0" borderId="0" xfId="0" applyFont="1" applyAlignment="1">
      <alignment horizontal="left" vertical="top"/>
    </xf>
    <xf numFmtId="0" fontId="14" fillId="2" borderId="13" xfId="0" applyFont="1" applyFill="1" applyBorder="1" applyAlignment="1">
      <alignment vertical="top" wrapText="1"/>
    </xf>
    <xf numFmtId="0" fontId="14" fillId="2" borderId="13" xfId="0" applyFont="1" applyFill="1" applyBorder="1" applyAlignment="1">
      <alignment horizontal="center" vertical="top"/>
    </xf>
    <xf numFmtId="0" fontId="0" fillId="2" borderId="18" xfId="0" applyFill="1" applyBorder="1" applyAlignment="1">
      <alignment vertical="top"/>
    </xf>
    <xf numFmtId="0" fontId="15" fillId="2" borderId="19" xfId="0" applyFont="1" applyFill="1" applyBorder="1" applyAlignment="1">
      <alignment horizontal="center" vertical="center" wrapText="1"/>
    </xf>
    <xf numFmtId="0" fontId="15" fillId="2" borderId="30" xfId="0" applyFont="1" applyFill="1" applyBorder="1" applyAlignment="1">
      <alignment horizontal="center" vertical="top" wrapText="1"/>
    </xf>
    <xf numFmtId="0" fontId="5"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4"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30" fillId="0" borderId="0" xfId="0" applyFont="1" applyAlignment="1">
      <alignment horizontal="center" vertical="top"/>
    </xf>
    <xf numFmtId="0" fontId="14" fillId="0" borderId="13"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34" fillId="0" borderId="4" xfId="0" applyFont="1" applyBorder="1" applyAlignment="1">
      <alignment vertical="top" wrapText="1"/>
    </xf>
    <xf numFmtId="4" fontId="8" fillId="4" borderId="12" xfId="0" applyNumberFormat="1" applyFont="1" applyFill="1" applyBorder="1" applyAlignment="1">
      <alignment horizontal="center" vertical="top"/>
    </xf>
    <xf numFmtId="4" fontId="5" fillId="4" borderId="12" xfId="0" applyNumberFormat="1" applyFont="1" applyFill="1" applyBorder="1" applyAlignment="1">
      <alignment horizontal="center" vertical="top"/>
    </xf>
    <xf numFmtId="0" fontId="5" fillId="4" borderId="12" xfId="0" applyFont="1" applyFill="1" applyBorder="1" applyAlignment="1">
      <alignment horizontal="center" vertical="top"/>
    </xf>
    <xf numFmtId="4" fontId="5"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10" fillId="2" borderId="18" xfId="0" applyFont="1" applyFill="1" applyBorder="1" applyAlignment="1">
      <alignment horizontal="center"/>
    </xf>
    <xf numFmtId="3" fontId="10" fillId="6" borderId="1" xfId="0" applyNumberFormat="1" applyFont="1" applyFill="1" applyBorder="1" applyAlignment="1">
      <alignment vertical="top"/>
    </xf>
    <xf numFmtId="0" fontId="10" fillId="6" borderId="1" xfId="0" applyFont="1" applyFill="1" applyBorder="1" applyAlignment="1">
      <alignment vertical="top"/>
    </xf>
    <xf numFmtId="3" fontId="10" fillId="0" borderId="1" xfId="0" applyNumberFormat="1" applyFont="1" applyBorder="1" applyAlignment="1">
      <alignment horizontal="center" vertical="top"/>
    </xf>
    <xf numFmtId="4" fontId="10" fillId="0" borderId="1" xfId="0" applyNumberFormat="1" applyFont="1" applyBorder="1" applyAlignment="1">
      <alignment horizontal="center" vertical="top"/>
    </xf>
    <xf numFmtId="0" fontId="30" fillId="2" borderId="14"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10" fillId="7" borderId="1" xfId="0" applyFont="1" applyFill="1" applyBorder="1" applyAlignment="1">
      <alignment horizontal="center"/>
    </xf>
    <xf numFmtId="0" fontId="5" fillId="2" borderId="18" xfId="0" applyFont="1" applyFill="1" applyBorder="1" applyAlignment="1">
      <alignment vertical="top" wrapText="1"/>
    </xf>
    <xf numFmtId="0" fontId="15" fillId="2" borderId="20" xfId="0" applyFont="1" applyFill="1" applyBorder="1" applyAlignment="1">
      <alignment horizontal="center" vertical="top"/>
    </xf>
    <xf numFmtId="0" fontId="14" fillId="4" borderId="22" xfId="0" applyFont="1" applyFill="1" applyBorder="1" applyAlignment="1">
      <alignment horizontal="center" vertical="top" wrapText="1"/>
    </xf>
    <xf numFmtId="0" fontId="14" fillId="0" borderId="22" xfId="0" applyFont="1" applyBorder="1" applyAlignment="1">
      <alignment horizontal="left" vertical="top" wrapText="1"/>
    </xf>
    <xf numFmtId="0" fontId="14" fillId="4" borderId="22" xfId="0" applyFont="1" applyFill="1" applyBorder="1" applyAlignment="1">
      <alignment horizontal="center" vertical="top"/>
    </xf>
    <xf numFmtId="0" fontId="14" fillId="5" borderId="22" xfId="0" applyFont="1" applyFill="1" applyBorder="1" applyAlignment="1">
      <alignment vertical="top" wrapText="1"/>
    </xf>
    <xf numFmtId="0" fontId="14"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5" fillId="2" borderId="21" xfId="0" applyFont="1" applyFill="1" applyBorder="1" applyAlignment="1">
      <alignment vertical="top" wrapText="1"/>
    </xf>
    <xf numFmtId="0" fontId="15" fillId="2" borderId="22" xfId="0" applyFont="1" applyFill="1" applyBorder="1" applyAlignment="1">
      <alignment horizontal="center" vertical="top"/>
    </xf>
    <xf numFmtId="0" fontId="14" fillId="5" borderId="27" xfId="0" applyFont="1" applyFill="1" applyBorder="1" applyAlignment="1">
      <alignment vertical="top"/>
    </xf>
    <xf numFmtId="0" fontId="0" fillId="5" borderId="1" xfId="0" applyFill="1" applyBorder="1" applyProtection="1">
      <protection locked="0"/>
    </xf>
    <xf numFmtId="0" fontId="10" fillId="2" borderId="1" xfId="0" applyFont="1" applyFill="1" applyBorder="1"/>
    <xf numFmtId="0" fontId="0" fillId="4" borderId="1" xfId="0" applyFill="1" applyBorder="1"/>
    <xf numFmtId="0" fontId="0" fillId="4" borderId="1" xfId="0" applyFill="1" applyBorder="1" applyAlignment="1">
      <alignment horizontal="center"/>
    </xf>
    <xf numFmtId="0" fontId="10" fillId="2" borderId="1" xfId="0" applyFont="1" applyFill="1" applyBorder="1" applyAlignment="1">
      <alignment horizontal="center" vertical="center"/>
    </xf>
    <xf numFmtId="0" fontId="8" fillId="5" borderId="1" xfId="0" applyFont="1" applyFill="1" applyBorder="1" applyAlignment="1" applyProtection="1">
      <alignment horizontal="center"/>
      <protection locked="0"/>
    </xf>
    <xf numFmtId="0" fontId="8" fillId="5" borderId="22" xfId="0" applyFont="1" applyFill="1" applyBorder="1" applyAlignment="1" applyProtection="1">
      <alignment horizontal="center"/>
      <protection locked="0"/>
    </xf>
    <xf numFmtId="0" fontId="10" fillId="2" borderId="25" xfId="0" applyFont="1" applyFill="1" applyBorder="1"/>
    <xf numFmtId="0" fontId="0" fillId="4" borderId="26" xfId="0" applyFill="1" applyBorder="1"/>
    <xf numFmtId="0" fontId="0" fillId="4" borderId="26" xfId="0" applyFill="1" applyBorder="1" applyAlignment="1">
      <alignment horizontal="center"/>
    </xf>
    <xf numFmtId="0" fontId="8" fillId="5" borderId="26" xfId="0" applyFont="1" applyFill="1" applyBorder="1" applyAlignment="1" applyProtection="1">
      <alignment horizontal="center"/>
      <protection locked="0"/>
    </xf>
    <xf numFmtId="0" fontId="8" fillId="5" borderId="27" xfId="0" applyFont="1" applyFill="1" applyBorder="1" applyAlignment="1" applyProtection="1">
      <alignment horizontal="center"/>
      <protection locked="0"/>
    </xf>
    <xf numFmtId="0" fontId="10" fillId="7" borderId="15" xfId="0" applyFont="1" applyFill="1" applyBorder="1" applyProtection="1">
      <protection locked="0"/>
    </xf>
    <xf numFmtId="0" fontId="37" fillId="4" borderId="1" xfId="0" applyFont="1" applyFill="1" applyBorder="1" applyAlignment="1">
      <alignment horizontal="center" vertical="center" wrapText="1"/>
    </xf>
    <xf numFmtId="0" fontId="5" fillId="2" borderId="18" xfId="0" applyFont="1" applyFill="1" applyBorder="1" applyAlignment="1">
      <alignment horizontal="center" vertical="top" wrapText="1"/>
    </xf>
    <xf numFmtId="0" fontId="15" fillId="2" borderId="20" xfId="0" applyFont="1" applyFill="1" applyBorder="1" applyAlignment="1" applyProtection="1">
      <alignment horizontal="center" vertical="top"/>
      <protection locked="0"/>
    </xf>
    <xf numFmtId="0" fontId="14" fillId="4" borderId="22" xfId="0" applyFont="1" applyFill="1" applyBorder="1" applyAlignment="1" applyProtection="1">
      <alignment horizontal="center" vertical="top" wrapText="1"/>
      <protection locked="0"/>
    </xf>
    <xf numFmtId="0" fontId="8" fillId="2" borderId="21" xfId="0" applyFont="1" applyFill="1" applyBorder="1" applyAlignment="1">
      <alignment vertical="top" wrapText="1"/>
    </xf>
    <xf numFmtId="0" fontId="14" fillId="5" borderId="22" xfId="0" applyFont="1" applyFill="1" applyBorder="1" applyAlignment="1" applyProtection="1">
      <alignment horizontal="center" vertical="top" wrapText="1"/>
      <protection locked="0"/>
    </xf>
    <xf numFmtId="0" fontId="14" fillId="2" borderId="21" xfId="0" applyFont="1" applyFill="1" applyBorder="1" applyAlignment="1">
      <alignment vertical="top" wrapText="1"/>
    </xf>
    <xf numFmtId="0" fontId="14" fillId="5" borderId="22" xfId="0" applyFont="1" applyFill="1" applyBorder="1" applyAlignment="1" applyProtection="1">
      <alignment horizontal="center" vertical="top"/>
      <protection locked="0"/>
    </xf>
    <xf numFmtId="0" fontId="15" fillId="2" borderId="21" xfId="0" applyFont="1" applyFill="1" applyBorder="1" applyAlignment="1">
      <alignment vertical="top" wrapText="1"/>
    </xf>
    <xf numFmtId="0" fontId="14" fillId="2" borderId="22" xfId="0" applyFont="1" applyFill="1" applyBorder="1" applyAlignment="1" applyProtection="1">
      <alignment vertical="top" wrapText="1"/>
      <protection locked="0"/>
    </xf>
    <xf numFmtId="0" fontId="14" fillId="0" borderId="22" xfId="0" applyFont="1" applyBorder="1" applyAlignment="1" applyProtection="1">
      <alignment horizontal="left" vertical="top" wrapText="1"/>
      <protection locked="0"/>
    </xf>
    <xf numFmtId="4" fontId="14" fillId="0" borderId="22" xfId="0" applyNumberFormat="1" applyFont="1" applyBorder="1" applyAlignment="1" applyProtection="1">
      <alignment horizontal="center" vertical="top" wrapText="1"/>
      <protection locked="0"/>
    </xf>
    <xf numFmtId="3" fontId="14" fillId="0" borderId="22" xfId="0" applyNumberFormat="1" applyFont="1" applyBorder="1" applyAlignment="1" applyProtection="1">
      <alignment horizontal="center" vertical="top" wrapText="1"/>
      <protection locked="0"/>
    </xf>
    <xf numFmtId="0" fontId="13" fillId="2" borderId="21" xfId="0" applyFont="1" applyFill="1" applyBorder="1" applyAlignment="1">
      <alignment vertical="top" wrapText="1"/>
    </xf>
    <xf numFmtId="0" fontId="0" fillId="2" borderId="47" xfId="0" applyFill="1" applyBorder="1" applyAlignment="1">
      <alignment vertical="top" wrapText="1"/>
    </xf>
    <xf numFmtId="0" fontId="14"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4" fillId="5" borderId="38" xfId="0" applyFont="1" applyFill="1" applyBorder="1" applyAlignment="1" applyProtection="1">
      <alignment horizontal="center" vertical="top" wrapText="1"/>
      <protection locked="0"/>
    </xf>
    <xf numFmtId="0" fontId="14" fillId="0" borderId="24" xfId="0" applyFont="1" applyBorder="1" applyAlignment="1" applyProtection="1">
      <alignment vertical="top" wrapText="1"/>
      <protection locked="0"/>
    </xf>
    <xf numFmtId="0" fontId="15" fillId="2" borderId="22" xfId="0" applyFont="1" applyFill="1" applyBorder="1" applyAlignment="1" applyProtection="1">
      <alignment horizontal="center" vertical="top"/>
      <protection locked="0"/>
    </xf>
    <xf numFmtId="0" fontId="14" fillId="5" borderId="24" xfId="0" applyFont="1" applyFill="1" applyBorder="1" applyAlignment="1" applyProtection="1">
      <alignment horizontal="center" vertical="top" wrapText="1"/>
      <protection locked="0"/>
    </xf>
    <xf numFmtId="0" fontId="14" fillId="2" borderId="33" xfId="0" applyFont="1" applyFill="1" applyBorder="1" applyAlignment="1" applyProtection="1">
      <alignment vertical="top" wrapText="1"/>
      <protection locked="0"/>
    </xf>
    <xf numFmtId="0" fontId="14" fillId="5" borderId="49" xfId="0" applyFont="1" applyFill="1" applyBorder="1" applyAlignment="1" applyProtection="1">
      <alignment horizontal="center" vertical="top" wrapText="1"/>
      <protection locked="0"/>
    </xf>
    <xf numFmtId="0" fontId="14" fillId="2" borderId="25" xfId="0" applyFont="1" applyFill="1" applyBorder="1" applyAlignment="1">
      <alignment vertical="top" wrapText="1"/>
    </xf>
    <xf numFmtId="0" fontId="14" fillId="5" borderId="27" xfId="0" applyFont="1" applyFill="1" applyBorder="1" applyAlignment="1" applyProtection="1">
      <alignment horizontal="center" vertical="top" wrapText="1"/>
      <protection locked="0"/>
    </xf>
    <xf numFmtId="0" fontId="10" fillId="2" borderId="1" xfId="0" applyFont="1" applyFill="1" applyBorder="1" applyAlignment="1">
      <alignment vertical="top"/>
    </xf>
    <xf numFmtId="4" fontId="8"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5" fillId="0" borderId="4" xfId="0" applyFont="1" applyBorder="1" applyAlignment="1">
      <alignment vertical="top"/>
    </xf>
    <xf numFmtId="0" fontId="15" fillId="2" borderId="1"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22" xfId="0" applyFont="1" applyFill="1" applyBorder="1" applyAlignment="1">
      <alignment horizontal="center" vertical="top" wrapText="1"/>
    </xf>
    <xf numFmtId="0" fontId="14" fillId="2" borderId="21" xfId="0" applyFont="1" applyFill="1" applyBorder="1" applyAlignment="1">
      <alignment vertical="top"/>
    </xf>
    <xf numFmtId="0" fontId="14" fillId="0" borderId="22" xfId="0" applyFont="1" applyBorder="1" applyAlignment="1" applyProtection="1">
      <alignment vertical="top" wrapText="1"/>
      <protection locked="0"/>
    </xf>
    <xf numFmtId="0" fontId="14" fillId="2" borderId="25" xfId="0" applyFont="1" applyFill="1" applyBorder="1" applyAlignment="1">
      <alignment vertical="top"/>
    </xf>
    <xf numFmtId="0" fontId="14" fillId="4" borderId="26" xfId="0" applyFont="1" applyFill="1" applyBorder="1" applyAlignment="1">
      <alignment vertical="top" wrapText="1"/>
    </xf>
    <xf numFmtId="0" fontId="14" fillId="0" borderId="27" xfId="0" applyFont="1" applyBorder="1" applyAlignment="1" applyProtection="1">
      <alignment vertical="top" wrapText="1"/>
      <protection locked="0"/>
    </xf>
    <xf numFmtId="0" fontId="5"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0" fillId="0" borderId="1" xfId="0" applyFont="1" applyBorder="1" applyProtection="1">
      <protection locked="0"/>
    </xf>
    <xf numFmtId="0" fontId="7" fillId="2" borderId="21" xfId="0" applyFont="1" applyFill="1" applyBorder="1" applyAlignment="1">
      <alignment horizontal="center" wrapText="1"/>
    </xf>
    <xf numFmtId="0" fontId="5" fillId="2" borderId="21" xfId="0" applyFont="1" applyFill="1" applyBorder="1" applyAlignment="1">
      <alignment horizontal="center" vertical="center"/>
    </xf>
    <xf numFmtId="0" fontId="20" fillId="4" borderId="22" xfId="0" applyFont="1" applyFill="1" applyBorder="1" applyAlignment="1">
      <alignment horizontal="center" vertical="center" wrapText="1"/>
    </xf>
    <xf numFmtId="0" fontId="10"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10" fillId="0" borderId="26" xfId="0" applyFont="1" applyBorder="1" applyProtection="1">
      <protection locked="0"/>
    </xf>
    <xf numFmtId="0" fontId="10" fillId="0" borderId="27" xfId="0" applyFont="1" applyBorder="1" applyProtection="1">
      <protection locked="0"/>
    </xf>
    <xf numFmtId="0" fontId="0" fillId="0" borderId="0" xfId="0" applyAlignment="1" applyProtection="1">
      <alignment horizontal="left" wrapText="1"/>
      <protection locked="0"/>
    </xf>
    <xf numFmtId="0" fontId="5" fillId="0" borderId="21" xfId="0" applyFont="1" applyBorder="1"/>
    <xf numFmtId="0" fontId="5"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8" fillId="0" borderId="5" xfId="0" applyFont="1" applyBorder="1" applyAlignment="1" applyProtection="1">
      <alignment horizontal="center"/>
      <protection locked="0"/>
    </xf>
    <xf numFmtId="0" fontId="14" fillId="0" borderId="1" xfId="0" applyFont="1" applyBorder="1" applyAlignment="1" applyProtection="1">
      <alignment vertical="top" wrapText="1"/>
      <protection locked="0"/>
    </xf>
    <xf numFmtId="0" fontId="10" fillId="4" borderId="1" xfId="0" applyFont="1" applyFill="1" applyBorder="1" applyAlignment="1">
      <alignment horizontal="center" vertical="top" wrapText="1"/>
    </xf>
    <xf numFmtId="0" fontId="3" fillId="2" borderId="13" xfId="0" applyFont="1" applyFill="1" applyBorder="1" applyAlignment="1">
      <alignment horizontal="left" vertical="center"/>
    </xf>
    <xf numFmtId="0" fontId="3" fillId="0" borderId="13" xfId="0" applyFont="1" applyBorder="1" applyAlignment="1">
      <alignment horizontal="left"/>
    </xf>
    <xf numFmtId="0" fontId="1" fillId="0" borderId="63" xfId="0" applyFont="1" applyBorder="1" applyAlignment="1" applyProtection="1">
      <alignment horizontal="center" wrapText="1"/>
      <protection locked="0"/>
    </xf>
    <xf numFmtId="0" fontId="1" fillId="0" borderId="64" xfId="0" applyFont="1" applyBorder="1" applyAlignment="1" applyProtection="1">
      <alignment horizontal="center" wrapText="1"/>
      <protection locked="0"/>
    </xf>
    <xf numFmtId="0" fontId="1" fillId="0" borderId="65" xfId="0" applyFont="1" applyBorder="1" applyAlignment="1" applyProtection="1">
      <alignment horizontal="center" wrapText="1"/>
      <protection locked="0"/>
    </xf>
    <xf numFmtId="0" fontId="38" fillId="0" borderId="15" xfId="0" applyFont="1" applyBorder="1" applyAlignment="1" applyProtection="1">
      <alignment vertical="top" wrapText="1"/>
      <protection locked="0"/>
    </xf>
    <xf numFmtId="0" fontId="8" fillId="0" borderId="24" xfId="0" applyFont="1" applyBorder="1" applyAlignment="1" applyProtection="1">
      <alignment horizontal="center" vertical="top"/>
      <protection locked="0"/>
    </xf>
    <xf numFmtId="0" fontId="39" fillId="0" borderId="15" xfId="0" applyFont="1" applyBorder="1" applyAlignment="1" applyProtection="1">
      <alignment vertical="top" wrapText="1"/>
      <protection locked="0"/>
    </xf>
    <xf numFmtId="1" fontId="0" fillId="0" borderId="22" xfId="0" applyNumberFormat="1" applyBorder="1" applyAlignment="1">
      <alignment horizontal="center"/>
    </xf>
    <xf numFmtId="0" fontId="40" fillId="0" borderId="0" xfId="0" applyFont="1"/>
    <xf numFmtId="0" fontId="3" fillId="0" borderId="0" xfId="0" applyFont="1" applyAlignment="1" applyProtection="1">
      <alignment horizontal="left" wrapText="1"/>
      <protection locked="0"/>
    </xf>
    <xf numFmtId="0" fontId="4" fillId="0" borderId="0" xfId="0" applyFont="1" applyAlignment="1">
      <alignment horizontal="center"/>
    </xf>
    <xf numFmtId="0" fontId="34" fillId="0" borderId="61" xfId="0" applyFont="1" applyBorder="1" applyAlignment="1">
      <alignment horizontal="left" vertical="top" wrapText="1"/>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9" fillId="2" borderId="62" xfId="0" applyFont="1" applyFill="1" applyBorder="1" applyAlignment="1">
      <alignment horizontal="center" wrapText="1"/>
    </xf>
    <xf numFmtId="0" fontId="26" fillId="4" borderId="3" xfId="0" applyFont="1" applyFill="1" applyBorder="1" applyAlignment="1">
      <alignment horizontal="center" vertical="top" wrapText="1"/>
    </xf>
    <xf numFmtId="0" fontId="26" fillId="4" borderId="4" xfId="0" applyFont="1" applyFill="1" applyBorder="1" applyAlignment="1">
      <alignment horizontal="center" vertical="top" wrapText="1"/>
    </xf>
    <xf numFmtId="0" fontId="26" fillId="4" borderId="48"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0" xfId="0" applyFont="1" applyFill="1" applyAlignment="1">
      <alignment horizontal="center" vertical="top" wrapText="1"/>
    </xf>
    <xf numFmtId="0" fontId="26" fillId="4" borderId="24" xfId="0" applyFont="1" applyFill="1" applyBorder="1" applyAlignment="1">
      <alignment horizontal="center" vertical="top" wrapText="1"/>
    </xf>
    <xf numFmtId="0" fontId="26" fillId="4" borderId="8" xfId="0" applyFont="1"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49"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4" xfId="0" applyFont="1" applyFill="1" applyBorder="1" applyAlignment="1">
      <alignment horizontal="center" vertical="top" wrapText="1"/>
    </xf>
    <xf numFmtId="0" fontId="5" fillId="2" borderId="10" xfId="0" applyFont="1" applyFill="1" applyBorder="1" applyAlignment="1">
      <alignment horizontal="center" vertical="top"/>
    </xf>
    <xf numFmtId="0" fontId="5" fillId="2" borderId="11" xfId="0" applyFont="1" applyFill="1" applyBorder="1" applyAlignment="1">
      <alignment horizontal="center" vertical="top"/>
    </xf>
    <xf numFmtId="0" fontId="5" fillId="2" borderId="33" xfId="0" applyFont="1" applyFill="1" applyBorder="1" applyAlignment="1">
      <alignment horizontal="center" vertical="top"/>
    </xf>
    <xf numFmtId="0" fontId="5"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5" fillId="2" borderId="11" xfId="0" applyFont="1" applyFill="1" applyBorder="1" applyAlignment="1">
      <alignment horizontal="center"/>
    </xf>
    <xf numFmtId="0" fontId="5" fillId="2" borderId="33" xfId="0" applyFont="1" applyFill="1" applyBorder="1" applyAlignment="1">
      <alignment horizontal="center"/>
    </xf>
    <xf numFmtId="0" fontId="8" fillId="0" borderId="4" xfId="0" applyFont="1" applyBorder="1" applyAlignment="1">
      <alignment horizontal="left" wrapText="1"/>
    </xf>
    <xf numFmtId="0" fontId="5" fillId="2" borderId="1" xfId="0" applyFont="1" applyFill="1" applyBorder="1" applyAlignment="1">
      <alignment horizontal="center" vertical="top"/>
    </xf>
  </cellXfs>
  <cellStyles count="2">
    <cellStyle name="Įprastas" xfId="0" builtinId="0"/>
    <cellStyle name="Įprastas 2" xfId="1" xr:uid="{378CBB66-BEAD-4E73-BD97-FDD19A4F75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7"/>
  <sheetViews>
    <sheetView topLeftCell="A13" workbookViewId="0">
      <selection activeCell="C16" sqref="C16"/>
    </sheetView>
  </sheetViews>
  <sheetFormatPr defaultColWidth="9.140625" defaultRowHeight="15" x14ac:dyDescent="0.25"/>
  <cols>
    <col min="1" max="1" width="4.7109375" style="1" customWidth="1"/>
    <col min="2" max="2" width="8.7109375" style="40" customWidth="1"/>
    <col min="3" max="3" width="18.7109375" style="18" customWidth="1"/>
    <col min="4" max="4" width="45.7109375" style="1" customWidth="1"/>
    <col min="5" max="5" width="60.7109375" style="40" customWidth="1"/>
    <col min="6" max="6" width="15.7109375" style="18" hidden="1" customWidth="1"/>
    <col min="7" max="8" width="12.7109375" style="18" hidden="1" customWidth="1"/>
    <col min="9" max="9" width="15.7109375" style="18" hidden="1" customWidth="1"/>
    <col min="10" max="10" width="20.7109375" style="18" hidden="1" customWidth="1"/>
    <col min="11" max="11" width="15.7109375" style="566" hidden="1" customWidth="1"/>
    <col min="12" max="14" width="15.7109375" style="18" hidden="1" customWidth="1"/>
    <col min="15" max="16" width="15.7109375" style="1" customWidth="1"/>
    <col min="17" max="16384" width="9.140625" style="1"/>
  </cols>
  <sheetData>
    <row r="2" spans="3:4" ht="30" x14ac:dyDescent="0.25">
      <c r="C2" s="565" t="s">
        <v>1682</v>
      </c>
    </row>
    <row r="3" spans="3:4" x14ac:dyDescent="0.25">
      <c r="C3" s="176"/>
      <c r="D3" s="1" t="s">
        <v>1617</v>
      </c>
    </row>
    <row r="4" spans="3:4" x14ac:dyDescent="0.25">
      <c r="C4" s="177"/>
      <c r="D4" s="1" t="s">
        <v>1111</v>
      </c>
    </row>
    <row r="5" spans="3:4" x14ac:dyDescent="0.25">
      <c r="C5" s="178"/>
      <c r="D5" s="1" t="s">
        <v>1112</v>
      </c>
    </row>
    <row r="6" spans="3:4" x14ac:dyDescent="0.25">
      <c r="C6" s="257"/>
      <c r="D6" s="1" t="s">
        <v>1113</v>
      </c>
    </row>
    <row r="7" spans="3:4" x14ac:dyDescent="0.25">
      <c r="C7" s="179"/>
      <c r="D7" s="1" t="s">
        <v>1113</v>
      </c>
    </row>
    <row r="8" spans="3:4" x14ac:dyDescent="0.25">
      <c r="C8" s="200"/>
      <c r="D8" s="1" t="s">
        <v>1621</v>
      </c>
    </row>
    <row r="10" spans="3:4" ht="30" x14ac:dyDescent="0.25">
      <c r="C10" s="565" t="s">
        <v>1683</v>
      </c>
    </row>
    <row r="11" spans="3:4" x14ac:dyDescent="0.25">
      <c r="C11" s="176"/>
      <c r="D11" s="1" t="s">
        <v>1685</v>
      </c>
    </row>
    <row r="12" spans="3:4" x14ac:dyDescent="0.25">
      <c r="C12" s="722"/>
      <c r="D12" s="1" t="s">
        <v>1686</v>
      </c>
    </row>
    <row r="13" spans="3:4" x14ac:dyDescent="0.25">
      <c r="C13" s="570"/>
      <c r="D13" s="1" t="s">
        <v>1684</v>
      </c>
    </row>
    <row r="15" spans="3:4" x14ac:dyDescent="0.25">
      <c r="C15" s="180" t="s">
        <v>1618</v>
      </c>
    </row>
    <row r="16" spans="3:4" x14ac:dyDescent="0.25">
      <c r="C16" s="104" t="s">
        <v>1679</v>
      </c>
    </row>
    <row r="17" spans="2:16" x14ac:dyDescent="0.25">
      <c r="C17" s="104" t="s">
        <v>1680</v>
      </c>
    </row>
    <row r="18" spans="2:16" x14ac:dyDescent="0.25">
      <c r="C18" s="181" t="s">
        <v>1681</v>
      </c>
    </row>
    <row r="19" spans="2:16" x14ac:dyDescent="0.25">
      <c r="C19" s="181" t="s">
        <v>1619</v>
      </c>
    </row>
    <row r="20" spans="2:16" customFormat="1" x14ac:dyDescent="0.25">
      <c r="B20" s="167"/>
      <c r="C20" s="104" t="s">
        <v>1622</v>
      </c>
      <c r="E20" s="167"/>
      <c r="F20" s="8"/>
      <c r="G20" s="8"/>
      <c r="H20" s="8"/>
      <c r="I20" s="8"/>
      <c r="J20" s="8"/>
      <c r="K20" s="567"/>
      <c r="L20" s="8"/>
      <c r="M20" s="8"/>
      <c r="N20" s="8"/>
    </row>
    <row r="21" spans="2:16" customFormat="1" x14ac:dyDescent="0.25">
      <c r="B21" s="167"/>
      <c r="C21" s="104"/>
      <c r="E21" s="167"/>
      <c r="F21" s="8"/>
      <c r="G21" s="8"/>
      <c r="H21" s="8"/>
      <c r="I21" s="8"/>
      <c r="J21" s="8"/>
      <c r="K21" s="567"/>
      <c r="L21" s="8"/>
      <c r="M21" s="8"/>
      <c r="N21" s="8"/>
    </row>
    <row r="22" spans="2:16" customFormat="1" ht="18.75" x14ac:dyDescent="0.25">
      <c r="B22" s="605" t="s">
        <v>1642</v>
      </c>
      <c r="E22" s="167"/>
      <c r="F22" s="8"/>
      <c r="G22" s="8"/>
      <c r="H22" s="8"/>
      <c r="I22" s="8"/>
      <c r="J22" s="8"/>
      <c r="K22" s="567"/>
      <c r="L22" s="8"/>
      <c r="M22" s="8"/>
      <c r="N22" s="8"/>
    </row>
    <row r="23" spans="2:16" s="175" customFormat="1" ht="60" x14ac:dyDescent="0.25">
      <c r="B23" s="95" t="s">
        <v>1589</v>
      </c>
      <c r="C23" s="32" t="s">
        <v>1596</v>
      </c>
      <c r="D23" s="32" t="s">
        <v>1122</v>
      </c>
      <c r="E23" s="32" t="s">
        <v>1114</v>
      </c>
      <c r="F23" s="481" t="s">
        <v>1560</v>
      </c>
      <c r="G23" s="481" t="s">
        <v>1558</v>
      </c>
      <c r="H23" s="481" t="s">
        <v>1561</v>
      </c>
      <c r="I23" s="481" t="s">
        <v>1562</v>
      </c>
      <c r="J23" s="568" t="s">
        <v>1536</v>
      </c>
      <c r="K23" s="568" t="s">
        <v>1540</v>
      </c>
      <c r="L23" s="568" t="s">
        <v>1542</v>
      </c>
      <c r="M23" s="578" t="s">
        <v>1585</v>
      </c>
      <c r="N23" s="578" t="s">
        <v>1587</v>
      </c>
      <c r="O23" s="578" t="s">
        <v>1590</v>
      </c>
      <c r="P23" s="578" t="s">
        <v>1593</v>
      </c>
    </row>
    <row r="24" spans="2:16" ht="30" x14ac:dyDescent="0.25">
      <c r="B24" s="182">
        <v>1</v>
      </c>
      <c r="C24" s="183" t="s">
        <v>1580</v>
      </c>
      <c r="D24" s="183" t="str">
        <f>'1'!B5</f>
        <v>Apibendrinta informacija apie VVG teritoriją, VPS turinį ir rezultatus</v>
      </c>
      <c r="E24" s="183" t="s">
        <v>1546</v>
      </c>
      <c r="F24" s="184">
        <v>2</v>
      </c>
      <c r="G24" s="184" t="s">
        <v>1559</v>
      </c>
      <c r="H24" s="184">
        <v>6</v>
      </c>
      <c r="I24" s="184">
        <v>1</v>
      </c>
      <c r="J24" s="176" t="s">
        <v>1537</v>
      </c>
      <c r="K24" s="184">
        <v>1</v>
      </c>
      <c r="L24" s="176" t="s">
        <v>1543</v>
      </c>
      <c r="M24" s="176" t="s">
        <v>1544</v>
      </c>
      <c r="N24" s="176" t="s">
        <v>1588</v>
      </c>
      <c r="O24" s="501" t="s">
        <v>1591</v>
      </c>
      <c r="P24" s="183"/>
    </row>
    <row r="25" spans="2:16" ht="45" x14ac:dyDescent="0.25">
      <c r="B25" s="184">
        <v>2</v>
      </c>
      <c r="C25" s="183" t="s">
        <v>1581</v>
      </c>
      <c r="D25" s="183" t="str">
        <f>'2'!$B$1</f>
        <v>VVG teritorijos stiprybės, silpnybės, galimybės ir grėsmės (SSGG) ir jų sąsajos su VVG teritorijos poreikiais</v>
      </c>
      <c r="E25" s="183" t="s">
        <v>1547</v>
      </c>
      <c r="F25" s="184" t="s">
        <v>1568</v>
      </c>
      <c r="G25" s="184" t="s">
        <v>1559</v>
      </c>
      <c r="H25" s="184">
        <v>0</v>
      </c>
      <c r="I25" s="184" t="s">
        <v>1567</v>
      </c>
      <c r="J25" s="176" t="s">
        <v>1538</v>
      </c>
      <c r="K25" s="184" t="s">
        <v>1541</v>
      </c>
      <c r="L25" s="176" t="s">
        <v>1544</v>
      </c>
      <c r="M25" s="176" t="s">
        <v>1588</v>
      </c>
      <c r="N25" s="176" t="s">
        <v>1544</v>
      </c>
      <c r="O25" s="501" t="s">
        <v>1591</v>
      </c>
      <c r="P25" s="183" t="s">
        <v>1700</v>
      </c>
    </row>
    <row r="26" spans="2:16" ht="45" x14ac:dyDescent="0.25">
      <c r="B26" s="182">
        <v>3</v>
      </c>
      <c r="C26" s="183" t="s">
        <v>1580</v>
      </c>
      <c r="D26" s="183" t="str">
        <f>'3'!$B$1</f>
        <v>VVG teritorijos poreikiai</v>
      </c>
      <c r="E26" s="183" t="s">
        <v>1548</v>
      </c>
      <c r="F26" s="184" t="s">
        <v>1565</v>
      </c>
      <c r="G26" s="184" t="s">
        <v>1559</v>
      </c>
      <c r="H26" s="184">
        <v>0</v>
      </c>
      <c r="I26" s="184">
        <v>0</v>
      </c>
      <c r="J26" s="176" t="s">
        <v>1537</v>
      </c>
      <c r="K26" s="184">
        <v>1</v>
      </c>
      <c r="L26" s="176" t="s">
        <v>1543</v>
      </c>
      <c r="M26" s="176" t="s">
        <v>1544</v>
      </c>
      <c r="N26" s="176" t="s">
        <v>1544</v>
      </c>
      <c r="O26" s="501" t="s">
        <v>1591</v>
      </c>
      <c r="P26" s="183"/>
    </row>
    <row r="27" spans="2:16" ht="30" x14ac:dyDescent="0.25">
      <c r="B27" s="130">
        <v>4</v>
      </c>
      <c r="C27" s="183" t="s">
        <v>1582</v>
      </c>
      <c r="D27" s="183" t="str">
        <f>'4'!$B$1</f>
        <v>VVG teritorijos poreikių pagrindimas</v>
      </c>
      <c r="E27" s="486" t="s">
        <v>1118</v>
      </c>
      <c r="F27" s="182" t="s">
        <v>1598</v>
      </c>
      <c r="G27" s="182" t="s">
        <v>1563</v>
      </c>
      <c r="H27" s="182">
        <v>0</v>
      </c>
      <c r="I27" s="182" t="s">
        <v>1569</v>
      </c>
      <c r="J27" s="569" t="s">
        <v>1537</v>
      </c>
      <c r="K27" s="184" t="s">
        <v>1615</v>
      </c>
      <c r="L27" s="176" t="s">
        <v>1544</v>
      </c>
      <c r="M27" s="176" t="s">
        <v>1543</v>
      </c>
      <c r="N27" s="176" t="s">
        <v>1544</v>
      </c>
      <c r="O27" s="501" t="s">
        <v>1543</v>
      </c>
      <c r="P27" s="183"/>
    </row>
    <row r="28" spans="2:16" x14ac:dyDescent="0.25">
      <c r="B28" s="182">
        <v>5</v>
      </c>
      <c r="C28" s="183" t="s">
        <v>1580</v>
      </c>
      <c r="D28" s="183" t="str">
        <f>'5'!$B$1</f>
        <v>VVG teritorijai aktualūs BŽŪP tikslai</v>
      </c>
      <c r="E28" s="183" t="s">
        <v>1551</v>
      </c>
      <c r="F28" s="184">
        <v>0</v>
      </c>
      <c r="G28" s="184" t="s">
        <v>1564</v>
      </c>
      <c r="H28" s="184">
        <v>0</v>
      </c>
      <c r="I28" s="184">
        <v>10</v>
      </c>
      <c r="J28" s="176" t="s">
        <v>1538</v>
      </c>
      <c r="K28" s="184">
        <v>1</v>
      </c>
      <c r="L28" s="176" t="s">
        <v>1543</v>
      </c>
      <c r="M28" s="176" t="s">
        <v>1544</v>
      </c>
      <c r="N28" s="176" t="s">
        <v>1544</v>
      </c>
      <c r="O28" s="501" t="s">
        <v>1591</v>
      </c>
      <c r="P28" s="183"/>
    </row>
    <row r="29" spans="2:16" ht="30" x14ac:dyDescent="0.25">
      <c r="B29" s="184">
        <v>6</v>
      </c>
      <c r="C29" s="183" t="s">
        <v>1580</v>
      </c>
      <c r="D29" s="183" t="str">
        <f>'6'!$B$1</f>
        <v>VPS produkto ir rezultato rodikliai (VPS lygiu)</v>
      </c>
      <c r="E29" s="183" t="s">
        <v>1549</v>
      </c>
      <c r="F29" s="184" t="s">
        <v>1583</v>
      </c>
      <c r="G29" s="184" t="s">
        <v>1559</v>
      </c>
      <c r="H29" s="184">
        <v>2</v>
      </c>
      <c r="I29" s="184" t="s">
        <v>1583</v>
      </c>
      <c r="J29" s="176" t="s">
        <v>1538</v>
      </c>
      <c r="K29" s="184">
        <v>2</v>
      </c>
      <c r="L29" s="176" t="s">
        <v>1543</v>
      </c>
      <c r="M29" s="176" t="s">
        <v>1544</v>
      </c>
      <c r="N29" s="176" t="s">
        <v>1544</v>
      </c>
      <c r="O29" s="501" t="s">
        <v>1591</v>
      </c>
      <c r="P29" s="183"/>
    </row>
    <row r="30" spans="2:16" ht="60" x14ac:dyDescent="0.25">
      <c r="B30" s="182">
        <v>7</v>
      </c>
      <c r="C30" s="183" t="s">
        <v>1580</v>
      </c>
      <c r="D30" s="183" t="str">
        <f>'7'!$B$1</f>
        <v>VPS priemonės</v>
      </c>
      <c r="E30" s="183" t="s">
        <v>1550</v>
      </c>
      <c r="F30" s="184" t="s">
        <v>1565</v>
      </c>
      <c r="G30" s="184" t="s">
        <v>1559</v>
      </c>
      <c r="H30" s="184">
        <v>0</v>
      </c>
      <c r="I30" s="184" t="s">
        <v>1565</v>
      </c>
      <c r="J30" s="176" t="s">
        <v>1538</v>
      </c>
      <c r="K30" s="184">
        <v>2</v>
      </c>
      <c r="L30" s="176" t="s">
        <v>1544</v>
      </c>
      <c r="M30" s="176" t="s">
        <v>1544</v>
      </c>
      <c r="N30" s="176" t="s">
        <v>1544</v>
      </c>
      <c r="O30" s="501" t="s">
        <v>1591</v>
      </c>
      <c r="P30" s="183"/>
    </row>
    <row r="31" spans="2:16" ht="30" x14ac:dyDescent="0.25">
      <c r="B31" s="184">
        <v>8</v>
      </c>
      <c r="C31" s="183" t="s">
        <v>1580</v>
      </c>
      <c r="D31" s="183" t="str">
        <f>'8'!$B$1</f>
        <v>VPS priemonių sąsajos su BŽŪP tikslais</v>
      </c>
      <c r="E31" s="183" t="s">
        <v>1115</v>
      </c>
      <c r="F31" s="184">
        <v>0</v>
      </c>
      <c r="G31" s="184" t="s">
        <v>1564</v>
      </c>
      <c r="H31" s="184">
        <v>0</v>
      </c>
      <c r="I31" s="184" t="s">
        <v>1566</v>
      </c>
      <c r="J31" s="176" t="s">
        <v>1538</v>
      </c>
      <c r="K31" s="184">
        <v>2</v>
      </c>
      <c r="L31" s="176" t="s">
        <v>1544</v>
      </c>
      <c r="M31" s="176" t="s">
        <v>1544</v>
      </c>
      <c r="N31" s="176" t="s">
        <v>1588</v>
      </c>
      <c r="O31" s="501" t="s">
        <v>1591</v>
      </c>
      <c r="P31" s="183"/>
    </row>
    <row r="32" spans="2:16" ht="45" x14ac:dyDescent="0.25">
      <c r="B32" s="182">
        <v>9</v>
      </c>
      <c r="C32" s="183" t="s">
        <v>1580</v>
      </c>
      <c r="D32" s="183" t="str">
        <f>'9'!$B$1</f>
        <v>VPS priemonių sąsajos su VVG teritorijos poreikiais</v>
      </c>
      <c r="E32" s="183" t="s">
        <v>1116</v>
      </c>
      <c r="F32" s="184">
        <v>0</v>
      </c>
      <c r="G32" s="184" t="s">
        <v>1564</v>
      </c>
      <c r="H32" s="184">
        <v>0</v>
      </c>
      <c r="I32" s="184" t="s">
        <v>1566</v>
      </c>
      <c r="J32" s="176" t="s">
        <v>1538</v>
      </c>
      <c r="K32" s="184">
        <v>3</v>
      </c>
      <c r="L32" s="176" t="s">
        <v>1544</v>
      </c>
      <c r="M32" s="176" t="s">
        <v>1588</v>
      </c>
      <c r="N32" s="176" t="s">
        <v>1588</v>
      </c>
      <c r="O32" s="501" t="s">
        <v>1591</v>
      </c>
      <c r="P32" s="183" t="s">
        <v>1699</v>
      </c>
    </row>
    <row r="33" spans="2:16" ht="30" x14ac:dyDescent="0.25">
      <c r="B33" s="130">
        <v>10</v>
      </c>
      <c r="C33" s="183" t="s">
        <v>1582</v>
      </c>
      <c r="D33" s="183" t="str">
        <f>'10'!$B$1</f>
        <v>VPS priemonių aprašymas</v>
      </c>
      <c r="E33" s="486" t="s">
        <v>1118</v>
      </c>
      <c r="F33" s="499" t="s">
        <v>1578</v>
      </c>
      <c r="G33" s="499" t="s">
        <v>1563</v>
      </c>
      <c r="H33" s="499" t="s">
        <v>1576</v>
      </c>
      <c r="I33" s="499" t="s">
        <v>1577</v>
      </c>
      <c r="J33" s="569" t="s">
        <v>1537</v>
      </c>
      <c r="K33" s="184" t="s">
        <v>1615</v>
      </c>
      <c r="L33" s="176" t="s">
        <v>1544</v>
      </c>
      <c r="M33" s="176" t="s">
        <v>1543</v>
      </c>
      <c r="N33" s="176" t="s">
        <v>1544</v>
      </c>
      <c r="O33" s="501" t="s">
        <v>1543</v>
      </c>
      <c r="P33" s="183"/>
    </row>
    <row r="34" spans="2:16" ht="90" x14ac:dyDescent="0.25">
      <c r="B34" s="725">
        <v>11</v>
      </c>
      <c r="C34" s="183" t="s">
        <v>1580</v>
      </c>
      <c r="D34" s="183" t="str">
        <f>'11'!$B$1</f>
        <v>VPS priemonių rodikliai ir metiniai tikslai</v>
      </c>
      <c r="E34" s="183" t="s">
        <v>1552</v>
      </c>
      <c r="F34" s="184">
        <v>0</v>
      </c>
      <c r="G34" s="184" t="s">
        <v>1564</v>
      </c>
      <c r="H34" s="184" t="s">
        <v>1572</v>
      </c>
      <c r="I34" s="184" t="s">
        <v>1570</v>
      </c>
      <c r="J34" s="176" t="s">
        <v>1538</v>
      </c>
      <c r="K34" s="184" t="s">
        <v>1615</v>
      </c>
      <c r="L34" s="176" t="s">
        <v>1544</v>
      </c>
      <c r="M34" s="176" t="s">
        <v>1543</v>
      </c>
      <c r="N34" s="176" t="s">
        <v>1543</v>
      </c>
      <c r="O34" s="501" t="s">
        <v>1543</v>
      </c>
      <c r="P34" s="183"/>
    </row>
    <row r="35" spans="2:16" ht="75" x14ac:dyDescent="0.25">
      <c r="B35" s="184">
        <v>12</v>
      </c>
      <c r="C35" s="183" t="s">
        <v>1581</v>
      </c>
      <c r="D35" s="183" t="str">
        <f>'12'!B1</f>
        <v>VPS priemonių rezultato rodiklių pagrindimas</v>
      </c>
      <c r="E35" s="183" t="s">
        <v>1553</v>
      </c>
      <c r="F35" s="184" t="s">
        <v>1573</v>
      </c>
      <c r="G35" s="184" t="s">
        <v>1563</v>
      </c>
      <c r="H35" s="184">
        <v>0</v>
      </c>
      <c r="I35" s="184">
        <v>0</v>
      </c>
      <c r="J35" s="176" t="s">
        <v>1538</v>
      </c>
      <c r="K35" s="184">
        <v>5</v>
      </c>
      <c r="L35" s="176" t="s">
        <v>1543</v>
      </c>
      <c r="M35" s="176" t="s">
        <v>1544</v>
      </c>
      <c r="N35" s="176" t="s">
        <v>1588</v>
      </c>
      <c r="O35" s="501" t="s">
        <v>1591</v>
      </c>
      <c r="P35" s="183"/>
    </row>
    <row r="36" spans="2:16" ht="60" x14ac:dyDescent="0.25">
      <c r="B36" s="182">
        <v>13</v>
      </c>
      <c r="C36" s="183" t="s">
        <v>1580</v>
      </c>
      <c r="D36" s="183" t="str">
        <f>'13'!B1</f>
        <v>Įgyvendinant VPS planuojamų sukurti darbo vietų paskirstymas pagal amžių ir lytį</v>
      </c>
      <c r="E36" s="496" t="s">
        <v>1554</v>
      </c>
      <c r="F36" s="499">
        <v>0</v>
      </c>
      <c r="G36" s="499" t="s">
        <v>1564</v>
      </c>
      <c r="H36" s="499" t="s">
        <v>1574</v>
      </c>
      <c r="I36" s="499" t="s">
        <v>1564</v>
      </c>
      <c r="J36" s="176" t="s">
        <v>1538</v>
      </c>
      <c r="K36" s="184">
        <v>4</v>
      </c>
      <c r="L36" s="176" t="s">
        <v>1544</v>
      </c>
      <c r="M36" s="176" t="s">
        <v>1544</v>
      </c>
      <c r="N36" s="176" t="s">
        <v>1588</v>
      </c>
      <c r="O36" s="501" t="s">
        <v>1591</v>
      </c>
      <c r="P36" s="183" t="s">
        <v>1594</v>
      </c>
    </row>
    <row r="37" spans="2:16" ht="105" x14ac:dyDescent="0.25">
      <c r="B37" s="184">
        <v>14</v>
      </c>
      <c r="C37" s="183" t="s">
        <v>1581</v>
      </c>
      <c r="D37" s="183" t="str">
        <f>'14'!B1</f>
        <v>Pokyčiai, kurių siekiama VVG teritorijoje (kiekybine išraiška)</v>
      </c>
      <c r="E37" s="496" t="s">
        <v>1555</v>
      </c>
      <c r="F37" s="499" t="s">
        <v>1566</v>
      </c>
      <c r="G37" s="499" t="s">
        <v>1559</v>
      </c>
      <c r="H37" s="499" t="s">
        <v>1575</v>
      </c>
      <c r="I37" s="499" t="s">
        <v>1566</v>
      </c>
      <c r="J37" s="176" t="s">
        <v>1538</v>
      </c>
      <c r="K37" s="184">
        <v>5</v>
      </c>
      <c r="L37" s="176" t="s">
        <v>1543</v>
      </c>
      <c r="M37" s="176" t="s">
        <v>1544</v>
      </c>
      <c r="N37" s="176" t="s">
        <v>1544</v>
      </c>
      <c r="O37" s="501" t="s">
        <v>1591</v>
      </c>
      <c r="P37" s="183"/>
    </row>
    <row r="38" spans="2:16" ht="75" x14ac:dyDescent="0.25">
      <c r="B38" s="725">
        <v>15</v>
      </c>
      <c r="C38" s="183" t="s">
        <v>1580</v>
      </c>
      <c r="D38" s="183" t="str">
        <f>'15'!$B$1</f>
        <v>Preliminarus VPS įgyvendinimo planas</v>
      </c>
      <c r="E38" s="496" t="s">
        <v>1579</v>
      </c>
      <c r="F38" s="499">
        <v>0</v>
      </c>
      <c r="G38" s="499" t="s">
        <v>1564</v>
      </c>
      <c r="H38" s="499" t="s">
        <v>1571</v>
      </c>
      <c r="I38" s="499">
        <v>0</v>
      </c>
      <c r="J38" s="176" t="s">
        <v>1538</v>
      </c>
      <c r="K38" s="184">
        <v>3</v>
      </c>
      <c r="L38" s="176" t="s">
        <v>1544</v>
      </c>
      <c r="M38" s="176" t="s">
        <v>1543</v>
      </c>
      <c r="N38" s="176" t="s">
        <v>1544</v>
      </c>
      <c r="O38" s="501" t="s">
        <v>1543</v>
      </c>
      <c r="P38" s="183"/>
    </row>
    <row r="39" spans="2:16" ht="30" x14ac:dyDescent="0.25">
      <c r="B39" s="184">
        <v>16</v>
      </c>
      <c r="C39" s="183" t="s">
        <v>1580</v>
      </c>
      <c r="D39" s="183" t="str">
        <f>'16'!$B$1</f>
        <v>VPS išlaidos pagal išlaidų kategorijas ir priemonių rūšis</v>
      </c>
      <c r="E39" s="183" t="s">
        <v>1117</v>
      </c>
      <c r="F39" s="184">
        <v>0</v>
      </c>
      <c r="G39" s="184" t="s">
        <v>1564</v>
      </c>
      <c r="H39" s="184">
        <v>2</v>
      </c>
      <c r="I39" s="184">
        <v>0</v>
      </c>
      <c r="J39" s="176" t="s">
        <v>1538</v>
      </c>
      <c r="K39" s="184">
        <v>1</v>
      </c>
      <c r="L39" s="176" t="s">
        <v>1543</v>
      </c>
      <c r="M39" s="176" t="s">
        <v>1544</v>
      </c>
      <c r="N39" s="176" t="s">
        <v>1544</v>
      </c>
      <c r="O39" s="501" t="s">
        <v>1591</v>
      </c>
      <c r="P39" s="183"/>
    </row>
    <row r="40" spans="2:16" ht="30" x14ac:dyDescent="0.25">
      <c r="B40" s="182">
        <v>17</v>
      </c>
      <c r="C40" s="183" t="s">
        <v>1580</v>
      </c>
      <c r="D40" s="183" t="str">
        <f>'17'!$B$1</f>
        <v>Metinis VPS išlaidų planas</v>
      </c>
      <c r="E40" s="497" t="s">
        <v>1556</v>
      </c>
      <c r="F40" s="500">
        <v>0</v>
      </c>
      <c r="G40" s="500" t="s">
        <v>1564</v>
      </c>
      <c r="H40" s="500">
        <v>12</v>
      </c>
      <c r="I40" s="500">
        <v>0</v>
      </c>
      <c r="J40" s="176" t="s">
        <v>1538</v>
      </c>
      <c r="K40" s="184">
        <v>1</v>
      </c>
      <c r="L40" s="176" t="s">
        <v>1543</v>
      </c>
      <c r="M40" s="176" t="s">
        <v>1544</v>
      </c>
      <c r="N40" s="176" t="s">
        <v>1544</v>
      </c>
      <c r="O40" s="501" t="s">
        <v>1591</v>
      </c>
      <c r="P40" s="183"/>
    </row>
    <row r="41" spans="2:16" ht="30" x14ac:dyDescent="0.25">
      <c r="B41" s="184">
        <v>18</v>
      </c>
      <c r="C41" s="183" t="s">
        <v>1580</v>
      </c>
      <c r="D41" s="183" t="str">
        <f>'18'!B1</f>
        <v>Informacija apie VVG kolegialaus valdymo organo sudėtį</v>
      </c>
      <c r="E41" s="183" t="s">
        <v>1557</v>
      </c>
      <c r="F41" s="184">
        <v>0</v>
      </c>
      <c r="G41" s="184" t="s">
        <v>1564</v>
      </c>
      <c r="H41" s="184">
        <v>11</v>
      </c>
      <c r="I41" s="184">
        <v>0</v>
      </c>
      <c r="J41" s="176" t="s">
        <v>1537</v>
      </c>
      <c r="K41" s="184">
        <v>1</v>
      </c>
      <c r="L41" s="176" t="s">
        <v>1543</v>
      </c>
      <c r="M41" s="176" t="s">
        <v>1544</v>
      </c>
      <c r="N41" s="176" t="s">
        <v>1588</v>
      </c>
      <c r="O41" s="501" t="s">
        <v>1591</v>
      </c>
      <c r="P41" s="183"/>
    </row>
    <row r="42" spans="2:16" ht="45" x14ac:dyDescent="0.25">
      <c r="B42" s="570" t="s">
        <v>16</v>
      </c>
      <c r="C42" s="183" t="s">
        <v>1584</v>
      </c>
      <c r="D42" s="183" t="str">
        <f>'4.1'!B1</f>
        <v>VVG teritorijos poreikių pagrindimas</v>
      </c>
      <c r="E42" s="183" t="s">
        <v>1661</v>
      </c>
      <c r="F42" s="184">
        <v>0</v>
      </c>
      <c r="G42" s="184">
        <v>0</v>
      </c>
      <c r="H42" s="184">
        <v>0</v>
      </c>
      <c r="I42" s="184">
        <v>0</v>
      </c>
      <c r="J42" s="176" t="s">
        <v>1537</v>
      </c>
      <c r="K42" s="184">
        <v>9</v>
      </c>
      <c r="L42" s="176" t="s">
        <v>1543</v>
      </c>
      <c r="M42" s="176" t="s">
        <v>1544</v>
      </c>
      <c r="N42" s="176" t="s">
        <v>1544</v>
      </c>
      <c r="O42" s="183" t="s">
        <v>1659</v>
      </c>
      <c r="P42" s="183"/>
    </row>
    <row r="43" spans="2:16" ht="45" x14ac:dyDescent="0.25">
      <c r="B43" s="570" t="s">
        <v>188</v>
      </c>
      <c r="C43" s="183" t="s">
        <v>1584</v>
      </c>
      <c r="D43" s="183" t="str">
        <f>'10.1'!B1</f>
        <v>VPS priemonių aprašymas</v>
      </c>
      <c r="E43" s="497" t="s">
        <v>1660</v>
      </c>
      <c r="F43" s="184">
        <v>0</v>
      </c>
      <c r="G43" s="184">
        <v>0</v>
      </c>
      <c r="H43" s="184">
        <v>0</v>
      </c>
      <c r="I43" s="184">
        <v>0</v>
      </c>
      <c r="J43" s="176" t="s">
        <v>1537</v>
      </c>
      <c r="K43" s="500">
        <v>36</v>
      </c>
      <c r="L43" s="176" t="s">
        <v>1543</v>
      </c>
      <c r="M43" s="176" t="s">
        <v>1544</v>
      </c>
      <c r="N43" s="176" t="s">
        <v>1544</v>
      </c>
      <c r="O43" s="183" t="s">
        <v>1659</v>
      </c>
      <c r="P43" s="183"/>
    </row>
    <row r="44" spans="2:16" ht="30" x14ac:dyDescent="0.25">
      <c r="B44" s="570" t="s">
        <v>189</v>
      </c>
      <c r="C44" s="183" t="s">
        <v>1676</v>
      </c>
      <c r="D44" s="183" t="str">
        <f>'10.2'!B1</f>
        <v>VPS priemonių indėlis į ES ir nacionalinių horizontaliųjų principų įgyvendinimą</v>
      </c>
      <c r="E44" s="497" t="s">
        <v>1677</v>
      </c>
      <c r="F44" s="184"/>
      <c r="G44" s="184"/>
      <c r="H44" s="184"/>
      <c r="I44" s="184"/>
      <c r="J44" s="176"/>
      <c r="K44" s="500"/>
      <c r="L44" s="176"/>
      <c r="M44" s="176"/>
      <c r="N44" s="176"/>
      <c r="O44" s="183" t="s">
        <v>1591</v>
      </c>
      <c r="P44" s="183"/>
    </row>
    <row r="45" spans="2:16" ht="60" x14ac:dyDescent="0.25">
      <c r="B45" s="570" t="s">
        <v>538</v>
      </c>
      <c r="C45" s="183" t="s">
        <v>1584</v>
      </c>
      <c r="D45" s="183" t="str">
        <f>'11.1'!B1</f>
        <v>VPS priemonių rodikliai ir metiniai tikslai</v>
      </c>
      <c r="E45" s="183" t="s">
        <v>1545</v>
      </c>
      <c r="F45" s="184">
        <v>0</v>
      </c>
      <c r="G45" s="184">
        <v>0</v>
      </c>
      <c r="H45" s="184">
        <v>0</v>
      </c>
      <c r="I45" s="184">
        <v>0</v>
      </c>
      <c r="J45" s="176" t="s">
        <v>1538</v>
      </c>
      <c r="K45" s="184" t="s">
        <v>1614</v>
      </c>
      <c r="L45" s="176" t="s">
        <v>1543</v>
      </c>
      <c r="M45" s="176" t="s">
        <v>1544</v>
      </c>
      <c r="N45" s="176" t="s">
        <v>1544</v>
      </c>
      <c r="O45" s="501" t="s">
        <v>1591</v>
      </c>
      <c r="P45" s="183" t="s">
        <v>1698</v>
      </c>
    </row>
    <row r="46" spans="2:16" ht="30" x14ac:dyDescent="0.25">
      <c r="B46" s="570" t="s">
        <v>420</v>
      </c>
      <c r="C46" s="183" t="s">
        <v>1584</v>
      </c>
      <c r="D46" s="183" t="str">
        <f>'15.1'!B1</f>
        <v>Preliminarus VPS įgyvendinimo planas</v>
      </c>
      <c r="E46" s="183" t="s">
        <v>1662</v>
      </c>
      <c r="F46" s="184"/>
      <c r="G46" s="184"/>
      <c r="H46" s="184"/>
      <c r="I46" s="184"/>
      <c r="J46" s="176"/>
      <c r="K46" s="184"/>
      <c r="L46" s="176"/>
      <c r="M46" s="176"/>
      <c r="N46" s="176"/>
      <c r="O46" s="501" t="s">
        <v>1591</v>
      </c>
      <c r="P46" s="183"/>
    </row>
    <row r="47" spans="2:16" ht="30" x14ac:dyDescent="0.25">
      <c r="B47" s="596" t="s">
        <v>30</v>
      </c>
      <c r="C47" s="183" t="s">
        <v>236</v>
      </c>
      <c r="D47" s="183" t="s">
        <v>638</v>
      </c>
      <c r="E47" s="183" t="s">
        <v>1510</v>
      </c>
      <c r="F47" s="184">
        <v>0</v>
      </c>
      <c r="G47" s="184">
        <v>0</v>
      </c>
      <c r="H47" s="184">
        <v>0</v>
      </c>
      <c r="I47" s="184">
        <v>0</v>
      </c>
      <c r="J47" s="176" t="s">
        <v>1539</v>
      </c>
      <c r="K47" s="184" t="s">
        <v>1539</v>
      </c>
      <c r="L47" s="176" t="s">
        <v>1543</v>
      </c>
      <c r="M47" s="176" t="s">
        <v>1586</v>
      </c>
      <c r="N47" s="176" t="s">
        <v>1586</v>
      </c>
      <c r="O47" s="501" t="s">
        <v>1586</v>
      </c>
      <c r="P47" s="501"/>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17A2-E11F-46DB-B2BB-3F9E8ED07321}">
  <dimension ref="A1:Y33"/>
  <sheetViews>
    <sheetView topLeftCell="B1" zoomScaleNormal="100" workbookViewId="0">
      <selection activeCell="E11" sqref="E11"/>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24" width="15.7109375" style="10" customWidth="1"/>
    <col min="25" max="25" width="18.7109375" style="10" customWidth="1"/>
    <col min="26" max="16384" width="9.140625" style="10"/>
  </cols>
  <sheetData>
    <row r="1" spans="1:25" s="50" customFormat="1" ht="18.75" x14ac:dyDescent="0.3">
      <c r="A1" s="39" t="s">
        <v>95</v>
      </c>
      <c r="B1" s="39" t="s">
        <v>78</v>
      </c>
      <c r="C1" s="39"/>
      <c r="D1" s="117"/>
      <c r="E1" s="39"/>
      <c r="F1" s="39"/>
      <c r="G1" s="39"/>
      <c r="H1" s="39"/>
      <c r="I1" s="39"/>
      <c r="J1" s="39"/>
      <c r="K1" s="39"/>
      <c r="L1" s="39"/>
      <c r="M1" s="39"/>
      <c r="N1" s="39"/>
      <c r="O1" s="39"/>
      <c r="P1" s="39"/>
      <c r="Q1" s="39"/>
      <c r="R1" s="39"/>
      <c r="S1" s="39"/>
      <c r="T1" s="39"/>
      <c r="U1" s="39"/>
      <c r="V1" s="39"/>
      <c r="W1" s="39"/>
      <c r="X1" s="39"/>
    </row>
    <row r="2" spans="1:25" x14ac:dyDescent="0.25">
      <c r="A2"/>
      <c r="B2"/>
      <c r="C2"/>
      <c r="D2" s="8"/>
      <c r="E2"/>
      <c r="F2"/>
      <c r="G2"/>
      <c r="H2"/>
      <c r="I2"/>
      <c r="J2"/>
      <c r="K2"/>
      <c r="L2"/>
      <c r="M2"/>
      <c r="N2"/>
      <c r="O2"/>
      <c r="P2"/>
      <c r="Q2"/>
      <c r="R2"/>
      <c r="S2"/>
      <c r="T2"/>
      <c r="U2"/>
      <c r="V2"/>
      <c r="W2"/>
      <c r="X2"/>
    </row>
    <row r="3" spans="1:25" s="13" customFormat="1" x14ac:dyDescent="0.25">
      <c r="A3" s="1"/>
      <c r="B3" s="139" t="s">
        <v>1272</v>
      </c>
      <c r="C3" s="204" t="str">
        <f>'1'!C8</f>
        <v>ŠAKI</v>
      </c>
    </row>
    <row r="4" spans="1:25" customFormat="1" x14ac:dyDescent="0.25"/>
    <row r="5" spans="1:25" s="80" customFormat="1" x14ac:dyDescent="0.25">
      <c r="A5" s="83"/>
      <c r="B5" s="87">
        <v>1</v>
      </c>
      <c r="C5" s="108">
        <v>2</v>
      </c>
      <c r="D5" s="87">
        <v>3</v>
      </c>
      <c r="E5" s="87">
        <v>4</v>
      </c>
      <c r="F5" s="87">
        <v>5</v>
      </c>
      <c r="G5" s="87">
        <v>6</v>
      </c>
      <c r="H5" s="87">
        <v>7</v>
      </c>
      <c r="I5" s="87">
        <v>8</v>
      </c>
      <c r="J5" s="87">
        <v>9</v>
      </c>
      <c r="K5" s="87">
        <v>10</v>
      </c>
      <c r="L5" s="87">
        <v>11</v>
      </c>
      <c r="M5" s="87">
        <v>12</v>
      </c>
      <c r="N5" s="87">
        <v>13</v>
      </c>
      <c r="O5" s="87">
        <v>14</v>
      </c>
      <c r="P5" s="87">
        <v>15</v>
      </c>
      <c r="Q5" s="87">
        <v>16</v>
      </c>
      <c r="R5" s="87">
        <v>17</v>
      </c>
      <c r="S5" s="87">
        <v>18</v>
      </c>
      <c r="T5" s="87">
        <v>19</v>
      </c>
      <c r="U5" s="87">
        <v>20</v>
      </c>
      <c r="V5" s="87">
        <v>21</v>
      </c>
      <c r="W5" s="87">
        <v>22</v>
      </c>
      <c r="X5" s="87">
        <v>23</v>
      </c>
      <c r="Y5" s="201">
        <v>24</v>
      </c>
    </row>
    <row r="6" spans="1:25" s="80" customFormat="1" x14ac:dyDescent="0.25">
      <c r="A6" s="83"/>
      <c r="B6" s="742" t="s">
        <v>54</v>
      </c>
      <c r="C6" s="744" t="s">
        <v>53</v>
      </c>
      <c r="D6" s="742" t="s">
        <v>1657</v>
      </c>
      <c r="E6" s="87" t="s">
        <v>55</v>
      </c>
      <c r="F6" s="87" t="s">
        <v>56</v>
      </c>
      <c r="G6" s="87" t="s">
        <v>57</v>
      </c>
      <c r="H6" s="87" t="s">
        <v>58</v>
      </c>
      <c r="I6" s="87" t="s">
        <v>59</v>
      </c>
      <c r="J6" s="87" t="s">
        <v>60</v>
      </c>
      <c r="K6" s="87" t="s">
        <v>61</v>
      </c>
      <c r="L6" s="87" t="s">
        <v>62</v>
      </c>
      <c r="M6" s="87" t="s">
        <v>63</v>
      </c>
      <c r="N6" s="87" t="s">
        <v>64</v>
      </c>
      <c r="O6" s="87" t="s">
        <v>65</v>
      </c>
      <c r="P6" s="87" t="s">
        <v>66</v>
      </c>
      <c r="Q6" s="87" t="s">
        <v>67</v>
      </c>
      <c r="R6" s="87" t="s">
        <v>68</v>
      </c>
      <c r="S6" s="87" t="s">
        <v>69</v>
      </c>
      <c r="T6" s="87" t="s">
        <v>70</v>
      </c>
      <c r="U6" s="87" t="s">
        <v>71</v>
      </c>
      <c r="V6" s="87" t="s">
        <v>72</v>
      </c>
      <c r="W6" s="87" t="s">
        <v>73</v>
      </c>
      <c r="X6" s="87" t="s">
        <v>74</v>
      </c>
      <c r="Y6" s="662"/>
    </row>
    <row r="7" spans="1:25" s="80" customFormat="1" ht="120" customHeight="1" x14ac:dyDescent="0.25">
      <c r="A7" s="83"/>
      <c r="B7" s="743"/>
      <c r="C7" s="745"/>
      <c r="D7" s="743"/>
      <c r="E7" s="663" t="str">
        <f>'3'!C7</f>
        <v>Gerinti gyventojų užimtumo galimybes ir socialinę įtrauktį.</v>
      </c>
      <c r="F7" s="663" t="str">
        <f>'3'!C8</f>
        <v>Užtikrinti gyventojams svarbių ir krašto svečiams patrauklių viešų ir kitų paslaugų prieinamumą.</v>
      </c>
      <c r="G7" s="663" t="str">
        <f>'3'!C9</f>
        <v>Puoselėti Zanavykų etninį savitumą ir krašto identitetą, stiprinant vietos gyventojų bendruomeniškumą.</v>
      </c>
      <c r="H7" s="663" t="str">
        <f>'3'!C10</f>
        <v>Stiprinti nevyriausybinį sektorių ir jo konkurencingumą viešų paslaugų teikime.</v>
      </c>
      <c r="I7" s="663">
        <f>'3'!C11</f>
        <v>0</v>
      </c>
      <c r="J7" s="663">
        <f>'3'!C12</f>
        <v>0</v>
      </c>
      <c r="K7" s="663">
        <f>'3'!C13</f>
        <v>0</v>
      </c>
      <c r="L7" s="663">
        <f>'3'!C14</f>
        <v>0</v>
      </c>
      <c r="M7" s="663">
        <f>'3'!C15</f>
        <v>0</v>
      </c>
      <c r="N7" s="663">
        <f>'3'!C16</f>
        <v>0</v>
      </c>
      <c r="O7" s="663">
        <f>'3'!C17</f>
        <v>0</v>
      </c>
      <c r="P7" s="663">
        <f>'3'!C18</f>
        <v>0</v>
      </c>
      <c r="Q7" s="663">
        <f>'3'!C19</f>
        <v>0</v>
      </c>
      <c r="R7" s="663">
        <f>'3'!C20</f>
        <v>0</v>
      </c>
      <c r="S7" s="663">
        <f>'3'!C21</f>
        <v>0</v>
      </c>
      <c r="T7" s="663">
        <f>'3'!C22</f>
        <v>0</v>
      </c>
      <c r="U7" s="663">
        <f>'3'!C23</f>
        <v>0</v>
      </c>
      <c r="V7" s="663">
        <f>'3'!C24</f>
        <v>0</v>
      </c>
      <c r="W7" s="663">
        <f>'3'!C25</f>
        <v>0</v>
      </c>
      <c r="X7" s="663">
        <f>'3'!C26</f>
        <v>0</v>
      </c>
      <c r="Y7" s="201" t="s">
        <v>1104</v>
      </c>
    </row>
    <row r="8" spans="1:25" x14ac:dyDescent="0.25">
      <c r="A8" t="s">
        <v>106</v>
      </c>
      <c r="B8" s="651" t="s">
        <v>0</v>
      </c>
      <c r="C8" s="652" t="str">
        <f>'7'!C7</f>
        <v>Parama kaimo gyventojų verslo pradžiai</v>
      </c>
      <c r="D8" s="653">
        <f>COUNTIFS($E8:$X8,"taip")</f>
        <v>2</v>
      </c>
      <c r="E8" s="650" t="s">
        <v>77</v>
      </c>
      <c r="F8" s="650" t="s">
        <v>77</v>
      </c>
      <c r="G8" s="650" t="s">
        <v>76</v>
      </c>
      <c r="H8" s="650" t="s">
        <v>76</v>
      </c>
      <c r="I8" s="650" t="s">
        <v>76</v>
      </c>
      <c r="J8" s="650" t="s">
        <v>76</v>
      </c>
      <c r="K8" s="650" t="s">
        <v>76</v>
      </c>
      <c r="L8" s="650" t="s">
        <v>76</v>
      </c>
      <c r="M8" s="650" t="s">
        <v>76</v>
      </c>
      <c r="N8" s="650" t="s">
        <v>76</v>
      </c>
      <c r="O8" s="650" t="s">
        <v>76</v>
      </c>
      <c r="P8" s="650" t="s">
        <v>76</v>
      </c>
      <c r="Q8" s="650" t="s">
        <v>76</v>
      </c>
      <c r="R8" s="650" t="s">
        <v>76</v>
      </c>
      <c r="S8" s="650" t="s">
        <v>76</v>
      </c>
      <c r="T8" s="650" t="s">
        <v>76</v>
      </c>
      <c r="U8" s="650" t="s">
        <v>76</v>
      </c>
      <c r="V8" s="650" t="s">
        <v>76</v>
      </c>
      <c r="W8" s="650" t="s">
        <v>76</v>
      </c>
      <c r="X8" s="650" t="s">
        <v>76</v>
      </c>
      <c r="Y8" s="468" t="str">
        <f>IF(D8&lt;4,"Gerai","Per daug poreikių")</f>
        <v>Gerai</v>
      </c>
    </row>
    <row r="9" spans="1:25" x14ac:dyDescent="0.25">
      <c r="A9" t="s">
        <v>107</v>
      </c>
      <c r="B9" s="651" t="s">
        <v>1</v>
      </c>
      <c r="C9" s="652" t="str">
        <f>'7'!C8</f>
        <v>Parama smulkaus verslo kaime plėtrai</v>
      </c>
      <c r="D9" s="653">
        <f t="shared" ref="D9:D27" si="0">COUNTIFS($E9:$X9,"taip")</f>
        <v>2</v>
      </c>
      <c r="E9" s="650" t="s">
        <v>77</v>
      </c>
      <c r="F9" s="650" t="s">
        <v>77</v>
      </c>
      <c r="G9" s="650" t="s">
        <v>76</v>
      </c>
      <c r="H9" s="650" t="s">
        <v>76</v>
      </c>
      <c r="I9" s="650" t="s">
        <v>76</v>
      </c>
      <c r="J9" s="650" t="s">
        <v>76</v>
      </c>
      <c r="K9" s="650" t="s">
        <v>76</v>
      </c>
      <c r="L9" s="650" t="s">
        <v>76</v>
      </c>
      <c r="M9" s="650" t="s">
        <v>76</v>
      </c>
      <c r="N9" s="650" t="s">
        <v>76</v>
      </c>
      <c r="O9" s="650" t="s">
        <v>76</v>
      </c>
      <c r="P9" s="650" t="s">
        <v>76</v>
      </c>
      <c r="Q9" s="650" t="s">
        <v>76</v>
      </c>
      <c r="R9" s="650" t="s">
        <v>76</v>
      </c>
      <c r="S9" s="650" t="s">
        <v>76</v>
      </c>
      <c r="T9" s="650" t="s">
        <v>76</v>
      </c>
      <c r="U9" s="650" t="s">
        <v>76</v>
      </c>
      <c r="V9" s="650" t="s">
        <v>76</v>
      </c>
      <c r="W9" s="650" t="s">
        <v>76</v>
      </c>
      <c r="X9" s="650" t="s">
        <v>76</v>
      </c>
      <c r="Y9" s="468" t="str">
        <f t="shared" ref="Y9:Y27" si="1">IF(D9&lt;4,"Gerai","Per daug poreikių")</f>
        <v>Gerai</v>
      </c>
    </row>
    <row r="10" spans="1:25" x14ac:dyDescent="0.25">
      <c r="A10" t="s">
        <v>108</v>
      </c>
      <c r="B10" s="651" t="s">
        <v>2</v>
      </c>
      <c r="C10" s="652" t="str">
        <f>'7'!C9</f>
        <v>Privataus ir viešojo sektoriaus  bendradarbiavimo plėtra</v>
      </c>
      <c r="D10" s="653">
        <f t="shared" si="0"/>
        <v>3</v>
      </c>
      <c r="E10" s="650" t="s">
        <v>76</v>
      </c>
      <c r="F10" s="650" t="s">
        <v>77</v>
      </c>
      <c r="G10" s="650" t="s">
        <v>77</v>
      </c>
      <c r="H10" s="650" t="s">
        <v>77</v>
      </c>
      <c r="I10" s="650" t="s">
        <v>76</v>
      </c>
      <c r="J10" s="650" t="s">
        <v>76</v>
      </c>
      <c r="K10" s="650" t="s">
        <v>76</v>
      </c>
      <c r="L10" s="650" t="s">
        <v>76</v>
      </c>
      <c r="M10" s="650" t="s">
        <v>76</v>
      </c>
      <c r="N10" s="650" t="s">
        <v>76</v>
      </c>
      <c r="O10" s="650" t="s">
        <v>76</v>
      </c>
      <c r="P10" s="650" t="s">
        <v>76</v>
      </c>
      <c r="Q10" s="650" t="s">
        <v>76</v>
      </c>
      <c r="R10" s="650" t="s">
        <v>76</v>
      </c>
      <c r="S10" s="650" t="s">
        <v>76</v>
      </c>
      <c r="T10" s="650" t="s">
        <v>76</v>
      </c>
      <c r="U10" s="650" t="s">
        <v>76</v>
      </c>
      <c r="V10" s="650" t="s">
        <v>76</v>
      </c>
      <c r="W10" s="650" t="s">
        <v>76</v>
      </c>
      <c r="X10" s="650" t="s">
        <v>76</v>
      </c>
      <c r="Y10" s="468" t="str">
        <f t="shared" si="1"/>
        <v>Gerai</v>
      </c>
    </row>
    <row r="11" spans="1:25" x14ac:dyDescent="0.25">
      <c r="A11" t="s">
        <v>109</v>
      </c>
      <c r="B11" s="651" t="s">
        <v>3</v>
      </c>
      <c r="C11" s="652" t="str">
        <f>'7'!C10</f>
        <v>Bendruomeninio verslo kūrimas ir plėtra</v>
      </c>
      <c r="D11" s="653">
        <f t="shared" si="0"/>
        <v>3</v>
      </c>
      <c r="E11" s="650" t="s">
        <v>76</v>
      </c>
      <c r="F11" s="650" t="s">
        <v>77</v>
      </c>
      <c r="G11" s="650" t="s">
        <v>77</v>
      </c>
      <c r="H11" s="650" t="s">
        <v>77</v>
      </c>
      <c r="I11" s="650" t="s">
        <v>76</v>
      </c>
      <c r="J11" s="650" t="s">
        <v>76</v>
      </c>
      <c r="K11" s="650" t="s">
        <v>76</v>
      </c>
      <c r="L11" s="650" t="s">
        <v>76</v>
      </c>
      <c r="M11" s="650" t="s">
        <v>76</v>
      </c>
      <c r="N11" s="650" t="s">
        <v>76</v>
      </c>
      <c r="O11" s="650" t="s">
        <v>76</v>
      </c>
      <c r="P11" s="650" t="s">
        <v>76</v>
      </c>
      <c r="Q11" s="650" t="s">
        <v>76</v>
      </c>
      <c r="R11" s="650" t="s">
        <v>76</v>
      </c>
      <c r="S11" s="650" t="s">
        <v>76</v>
      </c>
      <c r="T11" s="650" t="s">
        <v>76</v>
      </c>
      <c r="U11" s="650" t="s">
        <v>76</v>
      </c>
      <c r="V11" s="650" t="s">
        <v>76</v>
      </c>
      <c r="W11" s="650" t="s">
        <v>76</v>
      </c>
      <c r="X11" s="650" t="s">
        <v>76</v>
      </c>
      <c r="Y11" s="468" t="str">
        <f t="shared" si="1"/>
        <v>Gerai</v>
      </c>
    </row>
    <row r="12" spans="1:25" x14ac:dyDescent="0.25">
      <c r="A12" t="s">
        <v>110</v>
      </c>
      <c r="B12" s="651" t="s">
        <v>4</v>
      </c>
      <c r="C12" s="652" t="str">
        <f>'7'!C11</f>
        <v xml:space="preserve">Kokybiško gyventojų užimtumo ir socialinės integracijos veiklų plėtra per bendruomenių sutelktumą  </v>
      </c>
      <c r="D12" s="653">
        <f t="shared" si="0"/>
        <v>3</v>
      </c>
      <c r="E12" s="650" t="s">
        <v>77</v>
      </c>
      <c r="F12" s="650" t="s">
        <v>76</v>
      </c>
      <c r="G12" s="650" t="s">
        <v>77</v>
      </c>
      <c r="H12" s="650" t="s">
        <v>77</v>
      </c>
      <c r="I12" s="650" t="s">
        <v>76</v>
      </c>
      <c r="J12" s="650" t="s">
        <v>76</v>
      </c>
      <c r="K12" s="650" t="s">
        <v>76</v>
      </c>
      <c r="L12" s="650" t="s">
        <v>76</v>
      </c>
      <c r="M12" s="650" t="s">
        <v>76</v>
      </c>
      <c r="N12" s="650" t="s">
        <v>76</v>
      </c>
      <c r="O12" s="650" t="s">
        <v>76</v>
      </c>
      <c r="P12" s="650" t="s">
        <v>76</v>
      </c>
      <c r="Q12" s="650" t="s">
        <v>76</v>
      </c>
      <c r="R12" s="650" t="s">
        <v>76</v>
      </c>
      <c r="S12" s="650" t="s">
        <v>76</v>
      </c>
      <c r="T12" s="650" t="s">
        <v>76</v>
      </c>
      <c r="U12" s="650" t="s">
        <v>76</v>
      </c>
      <c r="V12" s="650" t="s">
        <v>76</v>
      </c>
      <c r="W12" s="650" t="s">
        <v>76</v>
      </c>
      <c r="X12" s="650" t="s">
        <v>76</v>
      </c>
      <c r="Y12" s="468" t="str">
        <f t="shared" si="1"/>
        <v>Gerai</v>
      </c>
    </row>
    <row r="13" spans="1:25" x14ac:dyDescent="0.25">
      <c r="A13" t="s">
        <v>111</v>
      </c>
      <c r="B13" s="651" t="s">
        <v>5</v>
      </c>
      <c r="C13" s="652" t="str">
        <f>'7'!C12</f>
        <v>Nevyriausybinio sektoriaus gebėjimų stiprinimas</v>
      </c>
      <c r="D13" s="653">
        <f t="shared" si="0"/>
        <v>3</v>
      </c>
      <c r="E13" s="650" t="s">
        <v>77</v>
      </c>
      <c r="F13" s="650" t="s">
        <v>76</v>
      </c>
      <c r="G13" s="650" t="s">
        <v>77</v>
      </c>
      <c r="H13" s="650" t="s">
        <v>77</v>
      </c>
      <c r="I13" s="650" t="s">
        <v>76</v>
      </c>
      <c r="J13" s="650" t="s">
        <v>76</v>
      </c>
      <c r="K13" s="650" t="s">
        <v>76</v>
      </c>
      <c r="L13" s="650" t="s">
        <v>76</v>
      </c>
      <c r="M13" s="650" t="s">
        <v>76</v>
      </c>
      <c r="N13" s="650" t="s">
        <v>76</v>
      </c>
      <c r="O13" s="650" t="s">
        <v>76</v>
      </c>
      <c r="P13" s="650" t="s">
        <v>76</v>
      </c>
      <c r="Q13" s="650" t="s">
        <v>76</v>
      </c>
      <c r="R13" s="650" t="s">
        <v>76</v>
      </c>
      <c r="S13" s="650" t="s">
        <v>76</v>
      </c>
      <c r="T13" s="650" t="s">
        <v>76</v>
      </c>
      <c r="U13" s="650" t="s">
        <v>76</v>
      </c>
      <c r="V13" s="650" t="s">
        <v>76</v>
      </c>
      <c r="W13" s="650" t="s">
        <v>76</v>
      </c>
      <c r="X13" s="650" t="s">
        <v>76</v>
      </c>
      <c r="Y13" s="468" t="str">
        <f t="shared" si="1"/>
        <v>Gerai</v>
      </c>
    </row>
    <row r="14" spans="1:25" x14ac:dyDescent="0.25">
      <c r="A14" t="s">
        <v>112</v>
      </c>
      <c r="B14" s="651" t="s">
        <v>6</v>
      </c>
      <c r="C14" s="652">
        <f>'7'!C13</f>
        <v>0</v>
      </c>
      <c r="D14" s="653">
        <f t="shared" si="0"/>
        <v>0</v>
      </c>
      <c r="E14" s="650" t="s">
        <v>76</v>
      </c>
      <c r="F14" s="650" t="s">
        <v>76</v>
      </c>
      <c r="G14" s="650" t="s">
        <v>76</v>
      </c>
      <c r="H14" s="650" t="s">
        <v>76</v>
      </c>
      <c r="I14" s="650" t="s">
        <v>76</v>
      </c>
      <c r="J14" s="650" t="s">
        <v>76</v>
      </c>
      <c r="K14" s="650" t="s">
        <v>76</v>
      </c>
      <c r="L14" s="650" t="s">
        <v>76</v>
      </c>
      <c r="M14" s="650" t="s">
        <v>76</v>
      </c>
      <c r="N14" s="650" t="s">
        <v>76</v>
      </c>
      <c r="O14" s="650" t="s">
        <v>76</v>
      </c>
      <c r="P14" s="650" t="s">
        <v>76</v>
      </c>
      <c r="Q14" s="650" t="s">
        <v>76</v>
      </c>
      <c r="R14" s="650" t="s">
        <v>76</v>
      </c>
      <c r="S14" s="650" t="s">
        <v>76</v>
      </c>
      <c r="T14" s="650" t="s">
        <v>76</v>
      </c>
      <c r="U14" s="650" t="s">
        <v>76</v>
      </c>
      <c r="V14" s="650" t="s">
        <v>76</v>
      </c>
      <c r="W14" s="650" t="s">
        <v>76</v>
      </c>
      <c r="X14" s="650" t="s">
        <v>76</v>
      </c>
      <c r="Y14" s="468" t="str">
        <f t="shared" si="1"/>
        <v>Gerai</v>
      </c>
    </row>
    <row r="15" spans="1:25" x14ac:dyDescent="0.25">
      <c r="A15" t="s">
        <v>113</v>
      </c>
      <c r="B15" s="651" t="s">
        <v>7</v>
      </c>
      <c r="C15" s="652">
        <f>'7'!C14</f>
        <v>0</v>
      </c>
      <c r="D15" s="653">
        <f t="shared" si="0"/>
        <v>0</v>
      </c>
      <c r="E15" s="650" t="s">
        <v>76</v>
      </c>
      <c r="F15" s="650" t="s">
        <v>76</v>
      </c>
      <c r="G15" s="650" t="s">
        <v>76</v>
      </c>
      <c r="H15" s="650" t="s">
        <v>76</v>
      </c>
      <c r="I15" s="650" t="s">
        <v>76</v>
      </c>
      <c r="J15" s="650" t="s">
        <v>76</v>
      </c>
      <c r="K15" s="650" t="s">
        <v>76</v>
      </c>
      <c r="L15" s="650" t="s">
        <v>76</v>
      </c>
      <c r="M15" s="650" t="s">
        <v>76</v>
      </c>
      <c r="N15" s="650" t="s">
        <v>76</v>
      </c>
      <c r="O15" s="650" t="s">
        <v>76</v>
      </c>
      <c r="P15" s="650" t="s">
        <v>76</v>
      </c>
      <c r="Q15" s="650" t="s">
        <v>76</v>
      </c>
      <c r="R15" s="650" t="s">
        <v>76</v>
      </c>
      <c r="S15" s="650" t="s">
        <v>76</v>
      </c>
      <c r="T15" s="650" t="s">
        <v>76</v>
      </c>
      <c r="U15" s="650" t="s">
        <v>76</v>
      </c>
      <c r="V15" s="650" t="s">
        <v>76</v>
      </c>
      <c r="W15" s="650" t="s">
        <v>76</v>
      </c>
      <c r="X15" s="650" t="s">
        <v>76</v>
      </c>
      <c r="Y15" s="468" t="str">
        <f t="shared" si="1"/>
        <v>Gerai</v>
      </c>
    </row>
    <row r="16" spans="1:25" x14ac:dyDescent="0.25">
      <c r="A16" t="s">
        <v>93</v>
      </c>
      <c r="B16" s="651" t="s">
        <v>8</v>
      </c>
      <c r="C16" s="652">
        <f>'7'!C15</f>
        <v>0</v>
      </c>
      <c r="D16" s="653">
        <f t="shared" si="0"/>
        <v>0</v>
      </c>
      <c r="E16" s="650" t="s">
        <v>76</v>
      </c>
      <c r="F16" s="650" t="s">
        <v>76</v>
      </c>
      <c r="G16" s="650" t="s">
        <v>76</v>
      </c>
      <c r="H16" s="650" t="s">
        <v>76</v>
      </c>
      <c r="I16" s="650" t="s">
        <v>76</v>
      </c>
      <c r="J16" s="650" t="s">
        <v>76</v>
      </c>
      <c r="K16" s="650" t="s">
        <v>76</v>
      </c>
      <c r="L16" s="650" t="s">
        <v>76</v>
      </c>
      <c r="M16" s="650" t="s">
        <v>76</v>
      </c>
      <c r="N16" s="650" t="s">
        <v>76</v>
      </c>
      <c r="O16" s="650" t="s">
        <v>76</v>
      </c>
      <c r="P16" s="650" t="s">
        <v>76</v>
      </c>
      <c r="Q16" s="650" t="s">
        <v>76</v>
      </c>
      <c r="R16" s="650" t="s">
        <v>76</v>
      </c>
      <c r="S16" s="650" t="s">
        <v>76</v>
      </c>
      <c r="T16" s="650" t="s">
        <v>76</v>
      </c>
      <c r="U16" s="650" t="s">
        <v>76</v>
      </c>
      <c r="V16" s="650" t="s">
        <v>76</v>
      </c>
      <c r="W16" s="650" t="s">
        <v>76</v>
      </c>
      <c r="X16" s="650" t="s">
        <v>76</v>
      </c>
      <c r="Y16" s="468" t="str">
        <f t="shared" si="1"/>
        <v>Gerai</v>
      </c>
    </row>
    <row r="17" spans="1:25" x14ac:dyDescent="0.25">
      <c r="A17" t="s">
        <v>114</v>
      </c>
      <c r="B17" s="651" t="s">
        <v>9</v>
      </c>
      <c r="C17" s="652">
        <f>'7'!C16</f>
        <v>0</v>
      </c>
      <c r="D17" s="653">
        <f t="shared" si="0"/>
        <v>0</v>
      </c>
      <c r="E17" s="650" t="s">
        <v>76</v>
      </c>
      <c r="F17" s="650" t="s">
        <v>76</v>
      </c>
      <c r="G17" s="650" t="s">
        <v>76</v>
      </c>
      <c r="H17" s="650" t="s">
        <v>76</v>
      </c>
      <c r="I17" s="650" t="s">
        <v>76</v>
      </c>
      <c r="J17" s="650" t="s">
        <v>76</v>
      </c>
      <c r="K17" s="650" t="s">
        <v>76</v>
      </c>
      <c r="L17" s="650" t="s">
        <v>76</v>
      </c>
      <c r="M17" s="650" t="s">
        <v>76</v>
      </c>
      <c r="N17" s="650" t="s">
        <v>76</v>
      </c>
      <c r="O17" s="650" t="s">
        <v>76</v>
      </c>
      <c r="P17" s="650" t="s">
        <v>76</v>
      </c>
      <c r="Q17" s="650" t="s">
        <v>76</v>
      </c>
      <c r="R17" s="650" t="s">
        <v>76</v>
      </c>
      <c r="S17" s="650" t="s">
        <v>76</v>
      </c>
      <c r="T17" s="650" t="s">
        <v>76</v>
      </c>
      <c r="U17" s="650" t="s">
        <v>76</v>
      </c>
      <c r="V17" s="650" t="s">
        <v>76</v>
      </c>
      <c r="W17" s="650" t="s">
        <v>76</v>
      </c>
      <c r="X17" s="650" t="s">
        <v>76</v>
      </c>
      <c r="Y17" s="468" t="str">
        <f t="shared" si="1"/>
        <v>Gerai</v>
      </c>
    </row>
    <row r="18" spans="1:25" x14ac:dyDescent="0.25">
      <c r="A18" t="s">
        <v>115</v>
      </c>
      <c r="B18" s="651" t="s">
        <v>43</v>
      </c>
      <c r="C18" s="652">
        <f>'7'!C17</f>
        <v>0</v>
      </c>
      <c r="D18" s="653">
        <f t="shared" si="0"/>
        <v>0</v>
      </c>
      <c r="E18" s="650" t="s">
        <v>76</v>
      </c>
      <c r="F18" s="650" t="s">
        <v>76</v>
      </c>
      <c r="G18" s="650" t="s">
        <v>76</v>
      </c>
      <c r="H18" s="650" t="s">
        <v>76</v>
      </c>
      <c r="I18" s="650" t="s">
        <v>76</v>
      </c>
      <c r="J18" s="650" t="s">
        <v>76</v>
      </c>
      <c r="K18" s="650" t="s">
        <v>76</v>
      </c>
      <c r="L18" s="650" t="s">
        <v>76</v>
      </c>
      <c r="M18" s="650" t="s">
        <v>76</v>
      </c>
      <c r="N18" s="650" t="s">
        <v>76</v>
      </c>
      <c r="O18" s="650" t="s">
        <v>76</v>
      </c>
      <c r="P18" s="650" t="s">
        <v>76</v>
      </c>
      <c r="Q18" s="650" t="s">
        <v>76</v>
      </c>
      <c r="R18" s="650" t="s">
        <v>76</v>
      </c>
      <c r="S18" s="650" t="s">
        <v>76</v>
      </c>
      <c r="T18" s="650" t="s">
        <v>76</v>
      </c>
      <c r="U18" s="650" t="s">
        <v>76</v>
      </c>
      <c r="V18" s="650" t="s">
        <v>76</v>
      </c>
      <c r="W18" s="650" t="s">
        <v>76</v>
      </c>
      <c r="X18" s="650" t="s">
        <v>76</v>
      </c>
      <c r="Y18" s="468" t="str">
        <f t="shared" si="1"/>
        <v>Gerai</v>
      </c>
    </row>
    <row r="19" spans="1:25" x14ac:dyDescent="0.25">
      <c r="A19" t="s">
        <v>116</v>
      </c>
      <c r="B19" s="651" t="s">
        <v>44</v>
      </c>
      <c r="C19" s="652">
        <f>'7'!C18</f>
        <v>0</v>
      </c>
      <c r="D19" s="653">
        <f t="shared" si="0"/>
        <v>0</v>
      </c>
      <c r="E19" s="650" t="s">
        <v>76</v>
      </c>
      <c r="F19" s="650" t="s">
        <v>76</v>
      </c>
      <c r="G19" s="650" t="s">
        <v>76</v>
      </c>
      <c r="H19" s="650" t="s">
        <v>76</v>
      </c>
      <c r="I19" s="650" t="s">
        <v>76</v>
      </c>
      <c r="J19" s="650" t="s">
        <v>76</v>
      </c>
      <c r="K19" s="650" t="s">
        <v>76</v>
      </c>
      <c r="L19" s="650" t="s">
        <v>76</v>
      </c>
      <c r="M19" s="650" t="s">
        <v>76</v>
      </c>
      <c r="N19" s="650" t="s">
        <v>76</v>
      </c>
      <c r="O19" s="650" t="s">
        <v>76</v>
      </c>
      <c r="P19" s="650" t="s">
        <v>76</v>
      </c>
      <c r="Q19" s="650" t="s">
        <v>76</v>
      </c>
      <c r="R19" s="650" t="s">
        <v>76</v>
      </c>
      <c r="S19" s="650" t="s">
        <v>76</v>
      </c>
      <c r="T19" s="650" t="s">
        <v>76</v>
      </c>
      <c r="U19" s="650" t="s">
        <v>76</v>
      </c>
      <c r="V19" s="650" t="s">
        <v>76</v>
      </c>
      <c r="W19" s="650" t="s">
        <v>76</v>
      </c>
      <c r="X19" s="650" t="s">
        <v>76</v>
      </c>
      <c r="Y19" s="468" t="str">
        <f t="shared" si="1"/>
        <v>Gerai</v>
      </c>
    </row>
    <row r="20" spans="1:25" x14ac:dyDescent="0.25">
      <c r="A20" t="s">
        <v>117</v>
      </c>
      <c r="B20" s="651" t="s">
        <v>45</v>
      </c>
      <c r="C20" s="652">
        <f>'7'!C19</f>
        <v>0</v>
      </c>
      <c r="D20" s="653">
        <f t="shared" si="0"/>
        <v>0</v>
      </c>
      <c r="E20" s="650" t="s">
        <v>76</v>
      </c>
      <c r="F20" s="650" t="s">
        <v>76</v>
      </c>
      <c r="G20" s="650" t="s">
        <v>76</v>
      </c>
      <c r="H20" s="650" t="s">
        <v>76</v>
      </c>
      <c r="I20" s="650" t="s">
        <v>76</v>
      </c>
      <c r="J20" s="650" t="s">
        <v>76</v>
      </c>
      <c r="K20" s="650" t="s">
        <v>76</v>
      </c>
      <c r="L20" s="650" t="s">
        <v>76</v>
      </c>
      <c r="M20" s="650" t="s">
        <v>76</v>
      </c>
      <c r="N20" s="650" t="s">
        <v>76</v>
      </c>
      <c r="O20" s="650" t="s">
        <v>76</v>
      </c>
      <c r="P20" s="650" t="s">
        <v>76</v>
      </c>
      <c r="Q20" s="650" t="s">
        <v>76</v>
      </c>
      <c r="R20" s="650" t="s">
        <v>76</v>
      </c>
      <c r="S20" s="650" t="s">
        <v>76</v>
      </c>
      <c r="T20" s="650" t="s">
        <v>76</v>
      </c>
      <c r="U20" s="650" t="s">
        <v>76</v>
      </c>
      <c r="V20" s="650" t="s">
        <v>76</v>
      </c>
      <c r="W20" s="650" t="s">
        <v>76</v>
      </c>
      <c r="X20" s="650" t="s">
        <v>76</v>
      </c>
      <c r="Y20" s="468" t="str">
        <f t="shared" si="1"/>
        <v>Gerai</v>
      </c>
    </row>
    <row r="21" spans="1:25" x14ac:dyDescent="0.25">
      <c r="A21" t="s">
        <v>118</v>
      </c>
      <c r="B21" s="651" t="s">
        <v>46</v>
      </c>
      <c r="C21" s="652">
        <f>'7'!C20</f>
        <v>0</v>
      </c>
      <c r="D21" s="653">
        <f t="shared" si="0"/>
        <v>0</v>
      </c>
      <c r="E21" s="650" t="s">
        <v>76</v>
      </c>
      <c r="F21" s="650" t="s">
        <v>76</v>
      </c>
      <c r="G21" s="650" t="s">
        <v>76</v>
      </c>
      <c r="H21" s="650" t="s">
        <v>76</v>
      </c>
      <c r="I21" s="650" t="s">
        <v>76</v>
      </c>
      <c r="J21" s="650" t="s">
        <v>76</v>
      </c>
      <c r="K21" s="650" t="s">
        <v>76</v>
      </c>
      <c r="L21" s="650" t="s">
        <v>76</v>
      </c>
      <c r="M21" s="650" t="s">
        <v>76</v>
      </c>
      <c r="N21" s="650" t="s">
        <v>76</v>
      </c>
      <c r="O21" s="650" t="s">
        <v>76</v>
      </c>
      <c r="P21" s="650" t="s">
        <v>76</v>
      </c>
      <c r="Q21" s="650" t="s">
        <v>76</v>
      </c>
      <c r="R21" s="650" t="s">
        <v>76</v>
      </c>
      <c r="S21" s="650" t="s">
        <v>76</v>
      </c>
      <c r="T21" s="650" t="s">
        <v>76</v>
      </c>
      <c r="U21" s="650" t="s">
        <v>76</v>
      </c>
      <c r="V21" s="650" t="s">
        <v>76</v>
      </c>
      <c r="W21" s="650" t="s">
        <v>76</v>
      </c>
      <c r="X21" s="650" t="s">
        <v>76</v>
      </c>
      <c r="Y21" s="468" t="str">
        <f t="shared" si="1"/>
        <v>Gerai</v>
      </c>
    </row>
    <row r="22" spans="1:25" x14ac:dyDescent="0.25">
      <c r="A22" t="s">
        <v>119</v>
      </c>
      <c r="B22" s="651" t="s">
        <v>47</v>
      </c>
      <c r="C22" s="652">
        <f>'7'!C21</f>
        <v>0</v>
      </c>
      <c r="D22" s="653">
        <f t="shared" si="0"/>
        <v>0</v>
      </c>
      <c r="E22" s="650" t="s">
        <v>76</v>
      </c>
      <c r="F22" s="650" t="s">
        <v>76</v>
      </c>
      <c r="G22" s="650" t="s">
        <v>76</v>
      </c>
      <c r="H22" s="650" t="s">
        <v>76</v>
      </c>
      <c r="I22" s="650" t="s">
        <v>76</v>
      </c>
      <c r="J22" s="650" t="s">
        <v>76</v>
      </c>
      <c r="K22" s="650" t="s">
        <v>76</v>
      </c>
      <c r="L22" s="650" t="s">
        <v>76</v>
      </c>
      <c r="M22" s="650" t="s">
        <v>76</v>
      </c>
      <c r="N22" s="650" t="s">
        <v>76</v>
      </c>
      <c r="O22" s="650" t="s">
        <v>76</v>
      </c>
      <c r="P22" s="650" t="s">
        <v>76</v>
      </c>
      <c r="Q22" s="650" t="s">
        <v>76</v>
      </c>
      <c r="R22" s="650" t="s">
        <v>76</v>
      </c>
      <c r="S22" s="650" t="s">
        <v>76</v>
      </c>
      <c r="T22" s="650" t="s">
        <v>76</v>
      </c>
      <c r="U22" s="650" t="s">
        <v>76</v>
      </c>
      <c r="V22" s="650" t="s">
        <v>76</v>
      </c>
      <c r="W22" s="650" t="s">
        <v>76</v>
      </c>
      <c r="X22" s="650" t="s">
        <v>76</v>
      </c>
      <c r="Y22" s="468" t="str">
        <f t="shared" si="1"/>
        <v>Gerai</v>
      </c>
    </row>
    <row r="23" spans="1:25" x14ac:dyDescent="0.25">
      <c r="A23" t="s">
        <v>120</v>
      </c>
      <c r="B23" s="651" t="s">
        <v>48</v>
      </c>
      <c r="C23" s="652">
        <f>'7'!C22</f>
        <v>0</v>
      </c>
      <c r="D23" s="653">
        <f t="shared" si="0"/>
        <v>0</v>
      </c>
      <c r="E23" s="650" t="s">
        <v>76</v>
      </c>
      <c r="F23" s="650" t="s">
        <v>76</v>
      </c>
      <c r="G23" s="650" t="s">
        <v>76</v>
      </c>
      <c r="H23" s="650" t="s">
        <v>76</v>
      </c>
      <c r="I23" s="650" t="s">
        <v>76</v>
      </c>
      <c r="J23" s="650" t="s">
        <v>76</v>
      </c>
      <c r="K23" s="650" t="s">
        <v>76</v>
      </c>
      <c r="L23" s="650" t="s">
        <v>76</v>
      </c>
      <c r="M23" s="650" t="s">
        <v>76</v>
      </c>
      <c r="N23" s="650" t="s">
        <v>76</v>
      </c>
      <c r="O23" s="650" t="s">
        <v>76</v>
      </c>
      <c r="P23" s="650" t="s">
        <v>76</v>
      </c>
      <c r="Q23" s="650" t="s">
        <v>76</v>
      </c>
      <c r="R23" s="650" t="s">
        <v>76</v>
      </c>
      <c r="S23" s="650" t="s">
        <v>76</v>
      </c>
      <c r="T23" s="650" t="s">
        <v>76</v>
      </c>
      <c r="U23" s="650" t="s">
        <v>76</v>
      </c>
      <c r="V23" s="650" t="s">
        <v>76</v>
      </c>
      <c r="W23" s="650" t="s">
        <v>76</v>
      </c>
      <c r="X23" s="650" t="s">
        <v>76</v>
      </c>
      <c r="Y23" s="468" t="str">
        <f t="shared" si="1"/>
        <v>Gerai</v>
      </c>
    </row>
    <row r="24" spans="1:25" x14ac:dyDescent="0.25">
      <c r="A24" t="s">
        <v>121</v>
      </c>
      <c r="B24" s="651" t="s">
        <v>49</v>
      </c>
      <c r="C24" s="652">
        <f>'7'!C23</f>
        <v>0</v>
      </c>
      <c r="D24" s="653">
        <f t="shared" si="0"/>
        <v>0</v>
      </c>
      <c r="E24" s="650" t="s">
        <v>76</v>
      </c>
      <c r="F24" s="650" t="s">
        <v>76</v>
      </c>
      <c r="G24" s="650" t="s">
        <v>76</v>
      </c>
      <c r="H24" s="650" t="s">
        <v>76</v>
      </c>
      <c r="I24" s="650" t="s">
        <v>76</v>
      </c>
      <c r="J24" s="650" t="s">
        <v>76</v>
      </c>
      <c r="K24" s="650" t="s">
        <v>76</v>
      </c>
      <c r="L24" s="650" t="s">
        <v>76</v>
      </c>
      <c r="M24" s="650" t="s">
        <v>76</v>
      </c>
      <c r="N24" s="650" t="s">
        <v>76</v>
      </c>
      <c r="O24" s="650" t="s">
        <v>76</v>
      </c>
      <c r="P24" s="650" t="s">
        <v>76</v>
      </c>
      <c r="Q24" s="650" t="s">
        <v>76</v>
      </c>
      <c r="R24" s="650" t="s">
        <v>76</v>
      </c>
      <c r="S24" s="650" t="s">
        <v>76</v>
      </c>
      <c r="T24" s="650" t="s">
        <v>76</v>
      </c>
      <c r="U24" s="650" t="s">
        <v>76</v>
      </c>
      <c r="V24" s="650" t="s">
        <v>76</v>
      </c>
      <c r="W24" s="650" t="s">
        <v>76</v>
      </c>
      <c r="X24" s="650" t="s">
        <v>76</v>
      </c>
      <c r="Y24" s="468" t="str">
        <f t="shared" si="1"/>
        <v>Gerai</v>
      </c>
    </row>
    <row r="25" spans="1:25" x14ac:dyDescent="0.25">
      <c r="A25" t="s">
        <v>122</v>
      </c>
      <c r="B25" s="651" t="s">
        <v>50</v>
      </c>
      <c r="C25" s="652">
        <f>'7'!C24</f>
        <v>0</v>
      </c>
      <c r="D25" s="653">
        <f t="shared" si="0"/>
        <v>0</v>
      </c>
      <c r="E25" s="650" t="s">
        <v>76</v>
      </c>
      <c r="F25" s="650" t="s">
        <v>76</v>
      </c>
      <c r="G25" s="650" t="s">
        <v>76</v>
      </c>
      <c r="H25" s="650" t="s">
        <v>76</v>
      </c>
      <c r="I25" s="650" t="s">
        <v>76</v>
      </c>
      <c r="J25" s="650" t="s">
        <v>76</v>
      </c>
      <c r="K25" s="650" t="s">
        <v>76</v>
      </c>
      <c r="L25" s="650" t="s">
        <v>76</v>
      </c>
      <c r="M25" s="650" t="s">
        <v>76</v>
      </c>
      <c r="N25" s="650" t="s">
        <v>76</v>
      </c>
      <c r="O25" s="650" t="s">
        <v>76</v>
      </c>
      <c r="P25" s="650" t="s">
        <v>76</v>
      </c>
      <c r="Q25" s="650" t="s">
        <v>76</v>
      </c>
      <c r="R25" s="650" t="s">
        <v>76</v>
      </c>
      <c r="S25" s="650" t="s">
        <v>76</v>
      </c>
      <c r="T25" s="650" t="s">
        <v>76</v>
      </c>
      <c r="U25" s="650" t="s">
        <v>76</v>
      </c>
      <c r="V25" s="650" t="s">
        <v>76</v>
      </c>
      <c r="W25" s="650" t="s">
        <v>76</v>
      </c>
      <c r="X25" s="650" t="s">
        <v>76</v>
      </c>
      <c r="Y25" s="468" t="str">
        <f t="shared" si="1"/>
        <v>Gerai</v>
      </c>
    </row>
    <row r="26" spans="1:25" x14ac:dyDescent="0.25">
      <c r="A26" t="s">
        <v>123</v>
      </c>
      <c r="B26" s="651" t="s">
        <v>51</v>
      </c>
      <c r="C26" s="652">
        <f>'7'!C25</f>
        <v>0</v>
      </c>
      <c r="D26" s="653">
        <f t="shared" si="0"/>
        <v>0</v>
      </c>
      <c r="E26" s="650" t="s">
        <v>76</v>
      </c>
      <c r="F26" s="650" t="s">
        <v>76</v>
      </c>
      <c r="G26" s="650" t="s">
        <v>76</v>
      </c>
      <c r="H26" s="650" t="s">
        <v>76</v>
      </c>
      <c r="I26" s="650" t="s">
        <v>76</v>
      </c>
      <c r="J26" s="650" t="s">
        <v>76</v>
      </c>
      <c r="K26" s="650" t="s">
        <v>76</v>
      </c>
      <c r="L26" s="650" t="s">
        <v>76</v>
      </c>
      <c r="M26" s="650" t="s">
        <v>76</v>
      </c>
      <c r="N26" s="650" t="s">
        <v>76</v>
      </c>
      <c r="O26" s="650" t="s">
        <v>76</v>
      </c>
      <c r="P26" s="650" t="s">
        <v>76</v>
      </c>
      <c r="Q26" s="650" t="s">
        <v>76</v>
      </c>
      <c r="R26" s="650" t="s">
        <v>76</v>
      </c>
      <c r="S26" s="650" t="s">
        <v>76</v>
      </c>
      <c r="T26" s="650" t="s">
        <v>76</v>
      </c>
      <c r="U26" s="650" t="s">
        <v>76</v>
      </c>
      <c r="V26" s="650" t="s">
        <v>76</v>
      </c>
      <c r="W26" s="650" t="s">
        <v>76</v>
      </c>
      <c r="X26" s="650" t="s">
        <v>76</v>
      </c>
      <c r="Y26" s="468" t="str">
        <f t="shared" si="1"/>
        <v>Gerai</v>
      </c>
    </row>
    <row r="27" spans="1:25" x14ac:dyDescent="0.25">
      <c r="A27" t="s">
        <v>124</v>
      </c>
      <c r="B27" s="651" t="s">
        <v>52</v>
      </c>
      <c r="C27" s="652">
        <f>'7'!C26</f>
        <v>0</v>
      </c>
      <c r="D27" s="653">
        <f t="shared" si="0"/>
        <v>0</v>
      </c>
      <c r="E27" s="650" t="s">
        <v>76</v>
      </c>
      <c r="F27" s="650" t="s">
        <v>76</v>
      </c>
      <c r="G27" s="650" t="s">
        <v>76</v>
      </c>
      <c r="H27" s="650" t="s">
        <v>76</v>
      </c>
      <c r="I27" s="650" t="s">
        <v>76</v>
      </c>
      <c r="J27" s="650" t="s">
        <v>76</v>
      </c>
      <c r="K27" s="650" t="s">
        <v>76</v>
      </c>
      <c r="L27" s="650" t="s">
        <v>76</v>
      </c>
      <c r="M27" s="650" t="s">
        <v>76</v>
      </c>
      <c r="N27" s="650" t="s">
        <v>76</v>
      </c>
      <c r="O27" s="650" t="s">
        <v>76</v>
      </c>
      <c r="P27" s="650" t="s">
        <v>76</v>
      </c>
      <c r="Q27" s="650" t="s">
        <v>76</v>
      </c>
      <c r="R27" s="650" t="s">
        <v>76</v>
      </c>
      <c r="S27" s="650" t="s">
        <v>76</v>
      </c>
      <c r="T27" s="650" t="s">
        <v>76</v>
      </c>
      <c r="U27" s="650" t="s">
        <v>76</v>
      </c>
      <c r="V27" s="650" t="s">
        <v>76</v>
      </c>
      <c r="W27" s="650" t="s">
        <v>76</v>
      </c>
      <c r="X27" s="650" t="s">
        <v>76</v>
      </c>
      <c r="Y27" s="469" t="str">
        <f t="shared" si="1"/>
        <v>Gerai</v>
      </c>
    </row>
    <row r="30" spans="1:25" x14ac:dyDescent="0.25">
      <c r="B30"/>
      <c r="C30" s="600" t="s">
        <v>1494</v>
      </c>
    </row>
    <row r="31" spans="1:25" ht="105" x14ac:dyDescent="0.25">
      <c r="B31" s="1">
        <v>1</v>
      </c>
      <c r="C31" s="333" t="s">
        <v>1497</v>
      </c>
    </row>
    <row r="32" spans="1:25" x14ac:dyDescent="0.25">
      <c r="B32" s="1">
        <v>2</v>
      </c>
      <c r="C32" s="214" t="s">
        <v>1495</v>
      </c>
    </row>
    <row r="33" spans="2:3" ht="30" x14ac:dyDescent="0.25">
      <c r="B33" s="1">
        <v>3</v>
      </c>
      <c r="C33" s="333"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9" type="noConversion"/>
  <pageMargins left="0.70866141732283472" right="0.70866141732283472" top="0.74803149606299213" bottom="0.74803149606299213" header="0.31496062992125984" footer="0.31496062992125984"/>
  <pageSetup paperSize="9" scale="73"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DFFF7672-B6AC-427C-86AC-20D5DD9C355E}">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W82"/>
  <sheetViews>
    <sheetView zoomScale="80" zoomScaleNormal="80" workbookViewId="0">
      <pane xSplit="3" ySplit="7" topLeftCell="F16" activePane="bottomRight" state="frozen"/>
      <selection pane="topRight"/>
      <selection pane="bottomLeft"/>
      <selection pane="bottomRight" activeCell="I18" sqref="I18"/>
    </sheetView>
  </sheetViews>
  <sheetFormatPr defaultColWidth="9.140625" defaultRowHeight="15" x14ac:dyDescent="0.25"/>
  <cols>
    <col min="1" max="1" width="8.7109375" style="114" customWidth="1"/>
    <col min="2" max="2" width="50.7109375" style="13" customWidth="1"/>
    <col min="3" max="3" width="50.7109375" style="14" customWidth="1"/>
    <col min="4" max="4" width="50.7109375" style="381" customWidth="1"/>
    <col min="5" max="23" width="50.7109375" style="113" customWidth="1"/>
    <col min="24" max="24" width="50.7109375" style="13" customWidth="1"/>
    <col min="25" max="16384" width="9.140625" style="13"/>
  </cols>
  <sheetData>
    <row r="1" spans="1:23" s="112" customFormat="1" ht="18.75" x14ac:dyDescent="0.25">
      <c r="A1" s="115" t="s">
        <v>187</v>
      </c>
      <c r="B1" s="115" t="s">
        <v>186</v>
      </c>
      <c r="C1" s="121"/>
      <c r="D1" s="115"/>
      <c r="E1" s="121"/>
      <c r="F1" s="115"/>
      <c r="G1" s="115"/>
      <c r="H1" s="115"/>
      <c r="I1" s="115"/>
      <c r="J1" s="115"/>
      <c r="K1" s="115"/>
      <c r="L1" s="115"/>
      <c r="M1" s="115"/>
      <c r="N1" s="115"/>
      <c r="O1" s="115"/>
      <c r="P1" s="115"/>
      <c r="Q1" s="115"/>
      <c r="R1" s="115"/>
      <c r="S1" s="115"/>
      <c r="T1" s="115"/>
      <c r="U1" s="115"/>
      <c r="V1" s="115"/>
      <c r="W1" s="115"/>
    </row>
    <row r="2" spans="1:23" customFormat="1" x14ac:dyDescent="0.25">
      <c r="C2" s="167"/>
      <c r="D2" s="157"/>
      <c r="E2" s="157"/>
      <c r="F2" s="157"/>
      <c r="G2" s="157"/>
      <c r="H2" s="157"/>
      <c r="I2" s="157"/>
      <c r="J2" s="157"/>
      <c r="K2" s="157"/>
      <c r="L2" s="157"/>
      <c r="M2" s="157"/>
      <c r="N2" s="157"/>
      <c r="O2" s="157"/>
      <c r="P2" s="157"/>
      <c r="Q2" s="157"/>
      <c r="R2" s="157"/>
      <c r="S2" s="157"/>
      <c r="T2" s="157"/>
      <c r="U2" s="157"/>
      <c r="V2" s="157"/>
      <c r="W2" s="157"/>
    </row>
    <row r="3" spans="1:23" x14ac:dyDescent="0.25">
      <c r="A3" s="1"/>
      <c r="B3" s="139" t="s">
        <v>1272</v>
      </c>
      <c r="C3" s="127"/>
      <c r="D3" s="383" t="str">
        <f>'1'!C8</f>
        <v>ŠAKI</v>
      </c>
    </row>
    <row r="4" spans="1:23" customFormat="1" x14ac:dyDescent="0.25">
      <c r="C4" s="167"/>
      <c r="D4" s="157"/>
      <c r="E4" s="157"/>
      <c r="F4" s="157"/>
      <c r="G4" s="157"/>
      <c r="H4" s="157"/>
      <c r="I4" s="157"/>
      <c r="J4" s="157"/>
      <c r="K4" s="157"/>
      <c r="L4" s="157"/>
      <c r="M4" s="157"/>
      <c r="N4" s="157"/>
      <c r="O4" s="157"/>
      <c r="P4" s="157"/>
      <c r="Q4" s="157"/>
      <c r="R4" s="157"/>
      <c r="S4" s="157"/>
      <c r="T4" s="157"/>
      <c r="U4" s="157"/>
      <c r="V4" s="157"/>
      <c r="W4" s="157"/>
    </row>
    <row r="5" spans="1:23" x14ac:dyDescent="0.25">
      <c r="A5" s="13"/>
      <c r="B5" s="257">
        <v>1</v>
      </c>
      <c r="C5" s="221" t="s">
        <v>1613</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row>
    <row r="6" spans="1:23" ht="150" x14ac:dyDescent="0.25">
      <c r="A6" s="13"/>
      <c r="B6" s="32"/>
      <c r="C6" s="310" t="s">
        <v>1509</v>
      </c>
      <c r="D6" s="116" t="s">
        <v>0</v>
      </c>
      <c r="E6" s="116" t="s">
        <v>1</v>
      </c>
      <c r="F6" s="116" t="s">
        <v>2</v>
      </c>
      <c r="G6" s="116" t="s">
        <v>3</v>
      </c>
      <c r="H6" s="116" t="s">
        <v>4</v>
      </c>
      <c r="I6" s="116" t="s">
        <v>5</v>
      </c>
      <c r="J6" s="116" t="s">
        <v>6</v>
      </c>
      <c r="K6" s="116" t="s">
        <v>7</v>
      </c>
      <c r="L6" s="116" t="s">
        <v>8</v>
      </c>
      <c r="M6" s="116" t="s">
        <v>9</v>
      </c>
      <c r="N6" s="116" t="s">
        <v>43</v>
      </c>
      <c r="O6" s="116" t="s">
        <v>44</v>
      </c>
      <c r="P6" s="116" t="s">
        <v>45</v>
      </c>
      <c r="Q6" s="116" t="s">
        <v>46</v>
      </c>
      <c r="R6" s="116" t="s">
        <v>47</v>
      </c>
      <c r="S6" s="116" t="s">
        <v>48</v>
      </c>
      <c r="T6" s="116" t="s">
        <v>49</v>
      </c>
      <c r="U6" s="116" t="s">
        <v>50</v>
      </c>
      <c r="V6" s="116" t="s">
        <v>51</v>
      </c>
      <c r="W6" s="116" t="s">
        <v>52</v>
      </c>
    </row>
    <row r="7" spans="1:23" ht="45" x14ac:dyDescent="0.25">
      <c r="A7" s="2" t="s">
        <v>188</v>
      </c>
      <c r="B7" s="123" t="s">
        <v>20</v>
      </c>
      <c r="C7" s="333" t="s">
        <v>1319</v>
      </c>
      <c r="D7" s="140" t="str">
        <f>VLOOKUP(D6,'7'!$B$7:$C$26,2,FALSE)</f>
        <v>Parama kaimo gyventojų verslo pradžiai</v>
      </c>
      <c r="E7" s="140" t="str">
        <f>VLOOKUP(E6,'7'!$B$7:$C$26,2,FALSE)</f>
        <v>Parama smulkaus verslo kaime plėtrai</v>
      </c>
      <c r="F7" s="140" t="str">
        <f>VLOOKUP(F6,'7'!$B$7:$C$26,2,FALSE)</f>
        <v>Privataus ir viešojo sektoriaus  bendradarbiavimo plėtra</v>
      </c>
      <c r="G7" s="140" t="str">
        <f>VLOOKUP(G6,'7'!$B$7:$C$26,2,FALSE)</f>
        <v>Bendruomeninio verslo kūrimas ir plėtra</v>
      </c>
      <c r="H7" s="140" t="str">
        <f>VLOOKUP(H6,'7'!$B$7:$C$26,2,FALSE)</f>
        <v xml:space="preserve">Kokybiško gyventojų užimtumo ir socialinės integracijos veiklų plėtra per bendruomenių sutelktumą  </v>
      </c>
      <c r="I7" s="140" t="str">
        <f>VLOOKUP(I6,'7'!$B$7:$C$26,2,FALSE)</f>
        <v>Nevyriausybinio sektoriaus gebėjimų stiprinimas</v>
      </c>
      <c r="J7" s="140">
        <f>VLOOKUP(J6,'7'!$B$7:$C$26,2,FALSE)</f>
        <v>0</v>
      </c>
      <c r="K7" s="140">
        <f>VLOOKUP(K6,'7'!$B$7:$C$26,2,FALSE)</f>
        <v>0</v>
      </c>
      <c r="L7" s="140">
        <f>VLOOKUP(L6,'7'!$B$7:$C$26,2,FALSE)</f>
        <v>0</v>
      </c>
      <c r="M7" s="140">
        <f>VLOOKUP(M6,'7'!$B$7:$C$26,2,FALSE)</f>
        <v>0</v>
      </c>
      <c r="N7" s="140">
        <f>VLOOKUP(N6,'7'!$B$7:$C$26,2,FALSE)</f>
        <v>0</v>
      </c>
      <c r="O7" s="140">
        <f>VLOOKUP(O6,'7'!$B$7:$C$26,2,FALSE)</f>
        <v>0</v>
      </c>
      <c r="P7" s="140">
        <f>VLOOKUP(P6,'7'!$B$7:$C$26,2,FALSE)</f>
        <v>0</v>
      </c>
      <c r="Q7" s="140">
        <f>VLOOKUP(Q6,'7'!$B$7:$C$26,2,FALSE)</f>
        <v>0</v>
      </c>
      <c r="R7" s="140">
        <f>VLOOKUP(R6,'7'!$B$7:$C$26,2,FALSE)</f>
        <v>0</v>
      </c>
      <c r="S7" s="140">
        <f>VLOOKUP(S6,'7'!$B$7:$C$26,2,FALSE)</f>
        <v>0</v>
      </c>
      <c r="T7" s="140">
        <f>VLOOKUP(T6,'7'!$B$7:$C$26,2,FALSE)</f>
        <v>0</v>
      </c>
      <c r="U7" s="140">
        <f>VLOOKUP(U6,'7'!$B$7:$C$26,2,FALSE)</f>
        <v>0</v>
      </c>
      <c r="V7" s="140">
        <f>VLOOKUP(V6,'7'!$B$7:$C$26,2,FALSE)</f>
        <v>0</v>
      </c>
      <c r="W7" s="140">
        <f>VLOOKUP(W6,'7'!$B$7:$C$26,2,FALSE)</f>
        <v>0</v>
      </c>
    </row>
    <row r="8" spans="1:23" ht="30" x14ac:dyDescent="0.25">
      <c r="A8" s="2" t="s">
        <v>189</v>
      </c>
      <c r="B8" s="124" t="s">
        <v>27</v>
      </c>
      <c r="C8" s="333" t="s">
        <v>1319</v>
      </c>
      <c r="D8" s="140" t="str">
        <f>VLOOKUP(D$6,'7'!$B$7:$D$26,3,FALSE)</f>
        <v>Ne žemės ūkio verslo pradžia</v>
      </c>
      <c r="E8" s="140" t="str">
        <f>VLOOKUP(E$6,'7'!$B$7:$D$26,3,FALSE)</f>
        <v>Ne žemės ūkio verslo plėtra</v>
      </c>
      <c r="F8" s="140" t="str">
        <f>VLOOKUP(F$6,'7'!$B$7:$D$26,3,FALSE)</f>
        <v>Ūkio subjektų (fizinių ir (arba) juridinių asmenų) bendradarbiavimas</v>
      </c>
      <c r="G8" s="140" t="str">
        <f>VLOOKUP(G$6,'7'!$B$7:$D$26,3,FALSE)</f>
        <v>Bendruomeninis verslas</v>
      </c>
      <c r="H8" s="140" t="str">
        <f>VLOOKUP(H$6,'7'!$B$7:$D$26,3,FALSE)</f>
        <v>Veiklos projektai</v>
      </c>
      <c r="I8" s="140" t="str">
        <f>VLOOKUP(I$6,'7'!$B$7:$D$26,3,FALSE)</f>
        <v>Veiklos projektai</v>
      </c>
      <c r="J8" s="140">
        <f>VLOOKUP(J$6,'7'!$B$7:$D$26,3,FALSE)</f>
        <v>0</v>
      </c>
      <c r="K8" s="140">
        <f>VLOOKUP(K$6,'7'!$B$7:$D$26,3,FALSE)</f>
        <v>0</v>
      </c>
      <c r="L8" s="140">
        <f>VLOOKUP(L$6,'7'!$B$7:$D$26,3,FALSE)</f>
        <v>0</v>
      </c>
      <c r="M8" s="140">
        <f>VLOOKUP(M$6,'7'!$B$7:$D$26,3,FALSE)</f>
        <v>0</v>
      </c>
      <c r="N8" s="140">
        <f>VLOOKUP(N$6,'7'!$B$7:$D$26,3,FALSE)</f>
        <v>0</v>
      </c>
      <c r="O8" s="140">
        <f>VLOOKUP(O$6,'7'!$B$7:$D$26,3,FALSE)</f>
        <v>0</v>
      </c>
      <c r="P8" s="140">
        <f>VLOOKUP(P$6,'7'!$B$7:$D$26,3,FALSE)</f>
        <v>0</v>
      </c>
      <c r="Q8" s="140">
        <f>VLOOKUP(Q$6,'7'!$B$7:$D$26,3,FALSE)</f>
        <v>0</v>
      </c>
      <c r="R8" s="140">
        <f>VLOOKUP(R$6,'7'!$B$7:$D$26,3,FALSE)</f>
        <v>0</v>
      </c>
      <c r="S8" s="140">
        <f>VLOOKUP(S$6,'7'!$B$7:$D$26,3,FALSE)</f>
        <v>0</v>
      </c>
      <c r="T8" s="140">
        <f>VLOOKUP(T$6,'7'!$B$7:$D$26,3,FALSE)</f>
        <v>0</v>
      </c>
      <c r="U8" s="140">
        <f>VLOOKUP(U$6,'7'!$B$7:$D$26,3,FALSE)</f>
        <v>0</v>
      </c>
      <c r="V8" s="140">
        <f>VLOOKUP(V$6,'7'!$B$7:$D$26,3,FALSE)</f>
        <v>0</v>
      </c>
      <c r="W8" s="140">
        <f>VLOOKUP(W$6,'7'!$B$7:$D$26,3,FALSE)</f>
        <v>0</v>
      </c>
    </row>
    <row r="9" spans="1:23" ht="30" x14ac:dyDescent="0.25">
      <c r="A9" s="2" t="s">
        <v>190</v>
      </c>
      <c r="B9" s="124" t="s">
        <v>138</v>
      </c>
      <c r="C9" s="333" t="s">
        <v>1320</v>
      </c>
      <c r="D9" s="140">
        <f>VLOOKUP(D$6,'9'!$B$8:$D$27,3,FALSE)</f>
        <v>2</v>
      </c>
      <c r="E9" s="140">
        <f>VLOOKUP(E$6,'9'!$B$8:$D$27,3,FALSE)</f>
        <v>2</v>
      </c>
      <c r="F9" s="140">
        <f>VLOOKUP(F$6,'9'!$B$8:$D$27,3,FALSE)</f>
        <v>3</v>
      </c>
      <c r="G9" s="140">
        <f>VLOOKUP(G$6,'9'!$B$8:$D$27,3,FALSE)</f>
        <v>3</v>
      </c>
      <c r="H9" s="140">
        <f>VLOOKUP(H$6,'9'!$B$8:$D$27,3,FALSE)</f>
        <v>3</v>
      </c>
      <c r="I9" s="140">
        <f>VLOOKUP(I$6,'9'!$B$8:$D$27,3,FALSE)</f>
        <v>3</v>
      </c>
      <c r="J9" s="140">
        <f>VLOOKUP(J$6,'9'!$B$8:$D$27,3,FALSE)</f>
        <v>0</v>
      </c>
      <c r="K9" s="140">
        <f>VLOOKUP(K$6,'9'!$B$8:$D$27,3,FALSE)</f>
        <v>0</v>
      </c>
      <c r="L9" s="140">
        <f>VLOOKUP(L$6,'9'!$B$8:$D$27,3,FALSE)</f>
        <v>0</v>
      </c>
      <c r="M9" s="140">
        <f>VLOOKUP(M$6,'9'!$B$8:$D$27,3,FALSE)</f>
        <v>0</v>
      </c>
      <c r="N9" s="140">
        <f>VLOOKUP(N$6,'9'!$B$8:$D$27,3,FALSE)</f>
        <v>0</v>
      </c>
      <c r="O9" s="140">
        <f>VLOOKUP(O$6,'9'!$B$8:$D$27,3,FALSE)</f>
        <v>0</v>
      </c>
      <c r="P9" s="140">
        <f>VLOOKUP(P$6,'9'!$B$8:$D$27,3,FALSE)</f>
        <v>0</v>
      </c>
      <c r="Q9" s="140">
        <f>VLOOKUP(Q$6,'9'!$B$8:$D$27,3,FALSE)</f>
        <v>0</v>
      </c>
      <c r="R9" s="140">
        <f>VLOOKUP(R$6,'9'!$B$8:$D$27,3,FALSE)</f>
        <v>0</v>
      </c>
      <c r="S9" s="140">
        <f>VLOOKUP(S$6,'9'!$B$8:$D$27,3,FALSE)</f>
        <v>0</v>
      </c>
      <c r="T9" s="140">
        <f>VLOOKUP(T$6,'9'!$B$8:$D$27,3,FALSE)</f>
        <v>0</v>
      </c>
      <c r="U9" s="140">
        <f>VLOOKUP(U$6,'9'!$B$8:$D$27,3,FALSE)</f>
        <v>0</v>
      </c>
      <c r="V9" s="140">
        <f>VLOOKUP(V$6,'9'!$B$8:$D$27,3,FALSE)</f>
        <v>0</v>
      </c>
      <c r="W9" s="140">
        <f>VLOOKUP(W$6,'9'!$B$8:$D$27,3,FALSE)</f>
        <v>0</v>
      </c>
    </row>
    <row r="10" spans="1:23" x14ac:dyDescent="0.25">
      <c r="A10" s="2" t="s">
        <v>191</v>
      </c>
      <c r="B10" s="124" t="s">
        <v>498</v>
      </c>
      <c r="C10" s="333" t="s">
        <v>1321</v>
      </c>
      <c r="D10" s="140">
        <f>VLOOKUP(D$6,'8'!$B$7:$D$26,3,FALSE)</f>
        <v>1</v>
      </c>
      <c r="E10" s="140">
        <f>VLOOKUP(E$6,'8'!$B$7:$D$26,3,FALSE)</f>
        <v>1</v>
      </c>
      <c r="F10" s="140">
        <f>VLOOKUP(F$6,'8'!$B$7:$D$26,3,FALSE)</f>
        <v>2</v>
      </c>
      <c r="G10" s="140">
        <f>VLOOKUP(G$6,'8'!$B$7:$D$26,3,FALSE)</f>
        <v>2</v>
      </c>
      <c r="H10" s="140">
        <f>VLOOKUP(H$6,'8'!$B$7:$D$26,3,FALSE)</f>
        <v>2</v>
      </c>
      <c r="I10" s="140">
        <f>VLOOKUP(I$6,'8'!$B$7:$D$26,3,FALSE)</f>
        <v>1</v>
      </c>
      <c r="J10" s="140">
        <f>VLOOKUP(J$6,'8'!$B$7:$D$26,3,FALSE)</f>
        <v>0</v>
      </c>
      <c r="K10" s="140">
        <f>VLOOKUP(K$6,'8'!$B$7:$D$26,3,FALSE)</f>
        <v>0</v>
      </c>
      <c r="L10" s="140">
        <f>VLOOKUP(L$6,'8'!$B$7:$D$26,3,FALSE)</f>
        <v>0</v>
      </c>
      <c r="M10" s="140">
        <f>VLOOKUP(M$6,'8'!$B$7:$D$26,3,FALSE)</f>
        <v>0</v>
      </c>
      <c r="N10" s="140">
        <f>VLOOKUP(N$6,'8'!$B$7:$D$26,3,FALSE)</f>
        <v>0</v>
      </c>
      <c r="O10" s="140">
        <f>VLOOKUP(O$6,'8'!$B$7:$D$26,3,FALSE)</f>
        <v>0</v>
      </c>
      <c r="P10" s="140">
        <f>VLOOKUP(P$6,'8'!$B$7:$D$26,3,FALSE)</f>
        <v>0</v>
      </c>
      <c r="Q10" s="140">
        <f>VLOOKUP(Q$6,'8'!$B$7:$D$26,3,FALSE)</f>
        <v>0</v>
      </c>
      <c r="R10" s="140">
        <f>VLOOKUP(R$6,'8'!$B$7:$D$26,3,FALSE)</f>
        <v>0</v>
      </c>
      <c r="S10" s="140">
        <f>VLOOKUP(S$6,'8'!$B$7:$D$26,3,FALSE)</f>
        <v>0</v>
      </c>
      <c r="T10" s="140">
        <f>VLOOKUP(T$6,'8'!$B$7:$D$26,3,FALSE)</f>
        <v>0</v>
      </c>
      <c r="U10" s="140">
        <f>VLOOKUP(U$6,'8'!$B$7:$D$26,3,FALSE)</f>
        <v>0</v>
      </c>
      <c r="V10" s="140">
        <f>VLOOKUP(V$6,'8'!$B$7:$D$26,3,FALSE)</f>
        <v>0</v>
      </c>
      <c r="W10" s="140">
        <f>VLOOKUP(W$6,'8'!$B$7:$D$26,3,FALSE)</f>
        <v>0</v>
      </c>
    </row>
    <row r="11" spans="1:23" ht="135" x14ac:dyDescent="0.25">
      <c r="A11" s="2" t="s">
        <v>192</v>
      </c>
      <c r="B11" s="124" t="s">
        <v>499</v>
      </c>
      <c r="C11" s="498" t="s">
        <v>1513</v>
      </c>
      <c r="D11" s="583" t="s">
        <v>381</v>
      </c>
      <c r="E11" s="583" t="s">
        <v>381</v>
      </c>
      <c r="F11" s="583" t="s">
        <v>381</v>
      </c>
      <c r="G11" s="583" t="s">
        <v>381</v>
      </c>
      <c r="H11" s="583" t="s">
        <v>381</v>
      </c>
      <c r="I11" s="583" t="s">
        <v>381</v>
      </c>
      <c r="J11" s="583" t="s">
        <v>1097</v>
      </c>
      <c r="K11" s="583" t="s">
        <v>1097</v>
      </c>
      <c r="L11" s="583" t="s">
        <v>1097</v>
      </c>
      <c r="M11" s="583" t="s">
        <v>1097</v>
      </c>
      <c r="N11" s="583" t="s">
        <v>1097</v>
      </c>
      <c r="O11" s="583" t="s">
        <v>1097</v>
      </c>
      <c r="P11" s="583" t="s">
        <v>1097</v>
      </c>
      <c r="Q11" s="583" t="s">
        <v>1097</v>
      </c>
      <c r="R11" s="583" t="s">
        <v>1097</v>
      </c>
      <c r="S11" s="583" t="s">
        <v>1097</v>
      </c>
      <c r="T11" s="583" t="s">
        <v>1097</v>
      </c>
      <c r="U11" s="583" t="s">
        <v>1097</v>
      </c>
      <c r="V11" s="583" t="s">
        <v>1097</v>
      </c>
      <c r="W11" s="583" t="s">
        <v>1097</v>
      </c>
    </row>
    <row r="12" spans="1:23" ht="45" x14ac:dyDescent="0.25">
      <c r="A12" s="2" t="s">
        <v>193</v>
      </c>
      <c r="B12" s="126" t="s">
        <v>1266</v>
      </c>
      <c r="C12" s="333" t="s">
        <v>1524</v>
      </c>
      <c r="D12" s="584" t="s">
        <v>76</v>
      </c>
      <c r="E12" s="583" t="s">
        <v>76</v>
      </c>
      <c r="F12" s="583" t="s">
        <v>76</v>
      </c>
      <c r="G12" s="583" t="s">
        <v>77</v>
      </c>
      <c r="H12" s="583" t="s">
        <v>76</v>
      </c>
      <c r="I12" s="583" t="s">
        <v>76</v>
      </c>
      <c r="J12" s="583" t="s">
        <v>76</v>
      </c>
      <c r="K12" s="583" t="s">
        <v>76</v>
      </c>
      <c r="L12" s="583" t="s">
        <v>76</v>
      </c>
      <c r="M12" s="583" t="s">
        <v>76</v>
      </c>
      <c r="N12" s="583" t="s">
        <v>76</v>
      </c>
      <c r="O12" s="583" t="s">
        <v>76</v>
      </c>
      <c r="P12" s="583" t="s">
        <v>76</v>
      </c>
      <c r="Q12" s="583" t="s">
        <v>76</v>
      </c>
      <c r="R12" s="583" t="s">
        <v>76</v>
      </c>
      <c r="S12" s="583" t="s">
        <v>76</v>
      </c>
      <c r="T12" s="583" t="s">
        <v>76</v>
      </c>
      <c r="U12" s="583" t="s">
        <v>76</v>
      </c>
      <c r="V12" s="583" t="s">
        <v>76</v>
      </c>
      <c r="W12" s="583" t="s">
        <v>76</v>
      </c>
    </row>
    <row r="13" spans="1:23" ht="45" x14ac:dyDescent="0.25">
      <c r="A13" s="2" t="s">
        <v>194</v>
      </c>
      <c r="B13" s="126" t="s">
        <v>1267</v>
      </c>
      <c r="C13" s="333" t="s">
        <v>1524</v>
      </c>
      <c r="D13" s="584" t="s">
        <v>76</v>
      </c>
      <c r="E13" s="583" t="s">
        <v>76</v>
      </c>
      <c r="F13" s="583" t="s">
        <v>76</v>
      </c>
      <c r="G13" s="583" t="s">
        <v>76</v>
      </c>
      <c r="H13" s="583" t="s">
        <v>76</v>
      </c>
      <c r="I13" s="583" t="s">
        <v>76</v>
      </c>
      <c r="J13" s="583" t="s">
        <v>76</v>
      </c>
      <c r="K13" s="583" t="s">
        <v>76</v>
      </c>
      <c r="L13" s="583" t="s">
        <v>76</v>
      </c>
      <c r="M13" s="583" t="s">
        <v>76</v>
      </c>
      <c r="N13" s="583" t="s">
        <v>76</v>
      </c>
      <c r="O13" s="583" t="s">
        <v>76</v>
      </c>
      <c r="P13" s="583" t="s">
        <v>76</v>
      </c>
      <c r="Q13" s="583" t="s">
        <v>76</v>
      </c>
      <c r="R13" s="583" t="s">
        <v>76</v>
      </c>
      <c r="S13" s="583" t="s">
        <v>76</v>
      </c>
      <c r="T13" s="583" t="s">
        <v>76</v>
      </c>
      <c r="U13" s="583" t="s">
        <v>76</v>
      </c>
      <c r="V13" s="583" t="s">
        <v>76</v>
      </c>
      <c r="W13" s="583" t="s">
        <v>76</v>
      </c>
    </row>
    <row r="14" spans="1:23" ht="45" x14ac:dyDescent="0.25">
      <c r="A14" s="2" t="s">
        <v>195</v>
      </c>
      <c r="B14" s="126" t="s">
        <v>1268</v>
      </c>
      <c r="C14" s="333" t="s">
        <v>1524</v>
      </c>
      <c r="D14" s="584" t="s">
        <v>76</v>
      </c>
      <c r="E14" s="583" t="s">
        <v>76</v>
      </c>
      <c r="F14" s="583" t="s">
        <v>76</v>
      </c>
      <c r="G14" s="583" t="s">
        <v>76</v>
      </c>
      <c r="H14" s="583" t="s">
        <v>76</v>
      </c>
      <c r="I14" s="583" t="s">
        <v>76</v>
      </c>
      <c r="J14" s="583" t="s">
        <v>76</v>
      </c>
      <c r="K14" s="583" t="s">
        <v>76</v>
      </c>
      <c r="L14" s="583" t="s">
        <v>76</v>
      </c>
      <c r="M14" s="583" t="s">
        <v>76</v>
      </c>
      <c r="N14" s="583" t="s">
        <v>76</v>
      </c>
      <c r="O14" s="583" t="s">
        <v>76</v>
      </c>
      <c r="P14" s="583" t="s">
        <v>76</v>
      </c>
      <c r="Q14" s="583" t="s">
        <v>76</v>
      </c>
      <c r="R14" s="583" t="s">
        <v>76</v>
      </c>
      <c r="S14" s="583" t="s">
        <v>76</v>
      </c>
      <c r="T14" s="583" t="s">
        <v>76</v>
      </c>
      <c r="U14" s="583" t="s">
        <v>76</v>
      </c>
      <c r="V14" s="583" t="s">
        <v>76</v>
      </c>
      <c r="W14" s="583" t="s">
        <v>76</v>
      </c>
    </row>
    <row r="15" spans="1:23" ht="45" x14ac:dyDescent="0.25">
      <c r="A15" s="2" t="s">
        <v>196</v>
      </c>
      <c r="B15" s="126" t="s">
        <v>1269</v>
      </c>
      <c r="C15" s="333" t="s">
        <v>1524</v>
      </c>
      <c r="D15" s="584" t="s">
        <v>76</v>
      </c>
      <c r="E15" s="583" t="s">
        <v>76</v>
      </c>
      <c r="F15" s="583" t="s">
        <v>77</v>
      </c>
      <c r="G15" s="583" t="s">
        <v>76</v>
      </c>
      <c r="H15" s="583" t="s">
        <v>77</v>
      </c>
      <c r="I15" s="583" t="s">
        <v>76</v>
      </c>
      <c r="J15" s="583" t="s">
        <v>76</v>
      </c>
      <c r="K15" s="583" t="s">
        <v>76</v>
      </c>
      <c r="L15" s="583" t="s">
        <v>76</v>
      </c>
      <c r="M15" s="583" t="s">
        <v>76</v>
      </c>
      <c r="N15" s="583" t="s">
        <v>76</v>
      </c>
      <c r="O15" s="583" t="s">
        <v>76</v>
      </c>
      <c r="P15" s="583" t="s">
        <v>76</v>
      </c>
      <c r="Q15" s="583" t="s">
        <v>76</v>
      </c>
      <c r="R15" s="583" t="s">
        <v>76</v>
      </c>
      <c r="S15" s="583" t="s">
        <v>76</v>
      </c>
      <c r="T15" s="583" t="s">
        <v>76</v>
      </c>
      <c r="U15" s="583" t="s">
        <v>76</v>
      </c>
      <c r="V15" s="583" t="s">
        <v>76</v>
      </c>
      <c r="W15" s="583" t="s">
        <v>76</v>
      </c>
    </row>
    <row r="16" spans="1:23" x14ac:dyDescent="0.25">
      <c r="A16" s="2" t="s">
        <v>94</v>
      </c>
      <c r="B16" s="125" t="s">
        <v>463</v>
      </c>
      <c r="C16" s="333" t="s">
        <v>1534</v>
      </c>
      <c r="D16" s="126"/>
      <c r="E16" s="126"/>
      <c r="F16" s="126"/>
      <c r="G16" s="126"/>
      <c r="H16" s="126"/>
      <c r="I16" s="126"/>
      <c r="J16" s="126"/>
      <c r="K16" s="126"/>
      <c r="L16" s="126"/>
      <c r="M16" s="126"/>
      <c r="N16" s="126"/>
      <c r="O16" s="126"/>
      <c r="P16" s="126"/>
      <c r="Q16" s="126"/>
      <c r="R16" s="126"/>
      <c r="S16" s="126"/>
      <c r="T16" s="126"/>
      <c r="U16" s="126"/>
      <c r="V16" s="126"/>
      <c r="W16" s="126"/>
    </row>
    <row r="17" spans="1:23" ht="285" x14ac:dyDescent="0.25">
      <c r="A17" s="2" t="s">
        <v>197</v>
      </c>
      <c r="B17" s="126" t="s">
        <v>501</v>
      </c>
      <c r="C17" s="333" t="s">
        <v>1526</v>
      </c>
      <c r="D17" s="144" t="s">
        <v>1823</v>
      </c>
      <c r="E17" s="144" t="s">
        <v>1824</v>
      </c>
      <c r="F17" s="144" t="s">
        <v>1795</v>
      </c>
      <c r="G17" s="144" t="s">
        <v>1877</v>
      </c>
      <c r="H17" s="144" t="s">
        <v>1840</v>
      </c>
      <c r="I17" s="144" t="s">
        <v>1796</v>
      </c>
      <c r="J17" s="144"/>
      <c r="K17" s="144"/>
      <c r="L17" s="144"/>
      <c r="M17" s="144"/>
      <c r="N17" s="144"/>
      <c r="O17" s="144"/>
      <c r="P17" s="144"/>
      <c r="Q17" s="144"/>
      <c r="R17" s="144"/>
      <c r="S17" s="144"/>
      <c r="T17" s="144"/>
      <c r="U17" s="144"/>
      <c r="V17" s="144"/>
      <c r="W17" s="144"/>
    </row>
    <row r="18" spans="1:23" ht="105" x14ac:dyDescent="0.25">
      <c r="A18" s="2" t="s">
        <v>198</v>
      </c>
      <c r="B18" s="124" t="s">
        <v>500</v>
      </c>
      <c r="C18" s="359" t="s">
        <v>1527</v>
      </c>
      <c r="D18" s="144" t="s">
        <v>1826</v>
      </c>
      <c r="E18" s="144" t="s">
        <v>1827</v>
      </c>
      <c r="F18" s="144" t="s">
        <v>1828</v>
      </c>
      <c r="G18" s="144" t="s">
        <v>1829</v>
      </c>
      <c r="H18" s="144" t="s">
        <v>1830</v>
      </c>
      <c r="I18" s="144" t="s">
        <v>1887</v>
      </c>
      <c r="J18" s="144"/>
      <c r="K18" s="144"/>
      <c r="L18" s="144"/>
      <c r="M18" s="144"/>
      <c r="N18" s="144"/>
      <c r="O18" s="144"/>
      <c r="P18" s="144"/>
      <c r="Q18" s="144"/>
      <c r="R18" s="144"/>
      <c r="S18" s="144"/>
      <c r="T18" s="144"/>
      <c r="U18" s="144"/>
      <c r="V18" s="144"/>
      <c r="W18" s="144"/>
    </row>
    <row r="19" spans="1:23" ht="120" x14ac:dyDescent="0.25">
      <c r="A19" s="2" t="s">
        <v>199</v>
      </c>
      <c r="B19" s="123" t="s">
        <v>460</v>
      </c>
      <c r="C19" s="333" t="s">
        <v>1528</v>
      </c>
      <c r="D19" s="144" t="s">
        <v>1772</v>
      </c>
      <c r="E19" s="144" t="s">
        <v>1772</v>
      </c>
      <c r="F19" s="144" t="s">
        <v>1772</v>
      </c>
      <c r="G19" s="144" t="s">
        <v>1784</v>
      </c>
      <c r="H19" s="144" t="s">
        <v>1772</v>
      </c>
      <c r="I19" s="144" t="s">
        <v>1772</v>
      </c>
      <c r="J19" s="144"/>
      <c r="K19" s="144"/>
      <c r="L19" s="144"/>
      <c r="M19" s="144"/>
      <c r="N19" s="144"/>
      <c r="O19" s="144"/>
      <c r="P19" s="144"/>
      <c r="Q19" s="144"/>
      <c r="R19" s="144"/>
      <c r="S19" s="144"/>
      <c r="T19" s="144"/>
      <c r="U19" s="144"/>
      <c r="V19" s="144"/>
      <c r="W19" s="144"/>
    </row>
    <row r="20" spans="1:23" ht="120" x14ac:dyDescent="0.25">
      <c r="A20" s="2" t="s">
        <v>200</v>
      </c>
      <c r="B20" s="123" t="s">
        <v>461</v>
      </c>
      <c r="C20" s="333" t="s">
        <v>1529</v>
      </c>
      <c r="D20" s="144" t="s">
        <v>1772</v>
      </c>
      <c r="E20" s="144" t="s">
        <v>1772</v>
      </c>
      <c r="F20" s="144" t="s">
        <v>1772</v>
      </c>
      <c r="G20" s="144" t="s">
        <v>1772</v>
      </c>
      <c r="H20" s="144" t="s">
        <v>1772</v>
      </c>
      <c r="I20" s="144" t="s">
        <v>1772</v>
      </c>
      <c r="J20" s="144"/>
      <c r="K20" s="144"/>
      <c r="L20" s="144"/>
      <c r="M20" s="144"/>
      <c r="N20" s="144"/>
      <c r="O20" s="144"/>
      <c r="P20" s="144"/>
      <c r="Q20" s="144"/>
      <c r="R20" s="144"/>
      <c r="S20" s="144"/>
      <c r="T20" s="144"/>
      <c r="U20" s="144"/>
      <c r="V20" s="144"/>
      <c r="W20" s="144"/>
    </row>
    <row r="21" spans="1:23" ht="120" x14ac:dyDescent="0.25">
      <c r="A21" s="2" t="s">
        <v>201</v>
      </c>
      <c r="B21" s="123" t="s">
        <v>462</v>
      </c>
      <c r="C21" s="333" t="s">
        <v>1532</v>
      </c>
      <c r="D21" s="144" t="s">
        <v>1772</v>
      </c>
      <c r="E21" s="144" t="s">
        <v>1772</v>
      </c>
      <c r="F21" s="144" t="s">
        <v>1772</v>
      </c>
      <c r="G21" s="144" t="s">
        <v>1772</v>
      </c>
      <c r="H21" s="144" t="s">
        <v>1772</v>
      </c>
      <c r="I21" s="144" t="s">
        <v>1772</v>
      </c>
      <c r="J21" s="144"/>
      <c r="K21" s="144"/>
      <c r="L21" s="144"/>
      <c r="M21" s="144"/>
      <c r="N21" s="144"/>
      <c r="O21" s="144"/>
      <c r="P21" s="144"/>
      <c r="Q21" s="144"/>
      <c r="R21" s="144"/>
      <c r="S21" s="144"/>
      <c r="T21" s="144"/>
      <c r="U21" s="144"/>
      <c r="V21" s="144"/>
      <c r="W21" s="144"/>
    </row>
    <row r="22" spans="1:23" ht="120" x14ac:dyDescent="0.25">
      <c r="A22" s="2" t="s">
        <v>202</v>
      </c>
      <c r="B22" s="123" t="s">
        <v>234</v>
      </c>
      <c r="C22" s="333" t="s">
        <v>1533</v>
      </c>
      <c r="D22" s="144" t="s">
        <v>1772</v>
      </c>
      <c r="E22" s="144" t="s">
        <v>1772</v>
      </c>
      <c r="F22" s="144" t="s">
        <v>1825</v>
      </c>
      <c r="G22" s="144" t="s">
        <v>1772</v>
      </c>
      <c r="H22" s="144" t="s">
        <v>1825</v>
      </c>
      <c r="I22" s="144" t="s">
        <v>1772</v>
      </c>
      <c r="J22" s="144"/>
      <c r="K22" s="144"/>
      <c r="L22" s="144"/>
      <c r="M22" s="144"/>
      <c r="N22" s="144"/>
      <c r="O22" s="144"/>
      <c r="P22" s="144"/>
      <c r="Q22" s="144"/>
      <c r="R22" s="144"/>
      <c r="S22" s="144"/>
      <c r="T22" s="144"/>
      <c r="U22" s="144"/>
      <c r="V22" s="144"/>
      <c r="W22" s="144"/>
    </row>
    <row r="23" spans="1:23" ht="30" x14ac:dyDescent="0.25">
      <c r="A23" s="2" t="s">
        <v>203</v>
      </c>
      <c r="B23" s="125" t="s">
        <v>1691</v>
      </c>
      <c r="C23" s="333" t="s">
        <v>1534</v>
      </c>
      <c r="D23" s="126"/>
      <c r="E23" s="126"/>
      <c r="F23" s="126"/>
      <c r="G23" s="126"/>
      <c r="H23" s="126"/>
      <c r="I23" s="126"/>
      <c r="J23" s="126"/>
      <c r="K23" s="126"/>
      <c r="L23" s="126"/>
      <c r="M23" s="126"/>
      <c r="N23" s="126"/>
      <c r="O23" s="126"/>
      <c r="P23" s="126"/>
      <c r="Q23" s="126"/>
      <c r="R23" s="126"/>
      <c r="S23" s="126"/>
      <c r="T23" s="126"/>
      <c r="U23" s="126"/>
      <c r="V23" s="126"/>
      <c r="W23" s="126"/>
    </row>
    <row r="24" spans="1:23" ht="90" x14ac:dyDescent="0.25">
      <c r="A24" s="2" t="s">
        <v>204</v>
      </c>
      <c r="B24" s="123" t="s">
        <v>237</v>
      </c>
      <c r="C24" s="359" t="s">
        <v>1607</v>
      </c>
      <c r="D24" s="144" t="s">
        <v>1833</v>
      </c>
      <c r="E24" s="144" t="s">
        <v>1870</v>
      </c>
      <c r="F24" s="144" t="s">
        <v>1836</v>
      </c>
      <c r="G24" s="144" t="s">
        <v>1837</v>
      </c>
      <c r="H24" s="144" t="s">
        <v>1797</v>
      </c>
      <c r="I24" s="144" t="s">
        <v>1798</v>
      </c>
      <c r="J24" s="144"/>
      <c r="K24" s="144"/>
      <c r="L24" s="144"/>
      <c r="M24" s="144"/>
      <c r="N24" s="144"/>
      <c r="O24" s="144"/>
      <c r="P24" s="144"/>
      <c r="Q24" s="144"/>
      <c r="R24" s="144"/>
      <c r="S24" s="144"/>
      <c r="T24" s="144"/>
      <c r="U24" s="144"/>
      <c r="V24" s="144"/>
      <c r="W24" s="144"/>
    </row>
    <row r="25" spans="1:23" ht="90" x14ac:dyDescent="0.25">
      <c r="A25" s="2" t="s">
        <v>205</v>
      </c>
      <c r="B25" s="124" t="s">
        <v>1606</v>
      </c>
      <c r="C25" s="359" t="s">
        <v>1605</v>
      </c>
      <c r="D25" s="144" t="s">
        <v>1866</v>
      </c>
      <c r="E25" s="144" t="s">
        <v>1832</v>
      </c>
      <c r="F25" s="144" t="s">
        <v>1872</v>
      </c>
      <c r="G25" s="144" t="s">
        <v>1764</v>
      </c>
      <c r="H25" s="144" t="s">
        <v>1808</v>
      </c>
      <c r="I25" s="144" t="s">
        <v>1808</v>
      </c>
      <c r="J25" s="144"/>
      <c r="K25" s="144"/>
      <c r="L25" s="144"/>
      <c r="M25" s="144"/>
      <c r="N25" s="144"/>
      <c r="O25" s="144"/>
      <c r="P25" s="144"/>
      <c r="Q25" s="144"/>
      <c r="R25" s="144"/>
      <c r="S25" s="144"/>
      <c r="T25" s="144"/>
      <c r="U25" s="144"/>
      <c r="V25" s="144"/>
      <c r="W25" s="144"/>
    </row>
    <row r="26" spans="1:23" ht="150" x14ac:dyDescent="0.25">
      <c r="A26" s="2" t="s">
        <v>206</v>
      </c>
      <c r="B26" s="124" t="s">
        <v>1608</v>
      </c>
      <c r="C26" s="359" t="s">
        <v>1610</v>
      </c>
      <c r="D26" s="144" t="s">
        <v>149</v>
      </c>
      <c r="E26" s="144" t="s">
        <v>149</v>
      </c>
      <c r="F26" s="144" t="s">
        <v>1873</v>
      </c>
      <c r="G26" s="144" t="s">
        <v>1873</v>
      </c>
      <c r="H26" s="144" t="s">
        <v>1879</v>
      </c>
      <c r="I26" s="144" t="s">
        <v>1874</v>
      </c>
      <c r="J26" s="144"/>
      <c r="K26" s="144"/>
      <c r="L26" s="144"/>
      <c r="M26" s="144"/>
      <c r="N26" s="144"/>
      <c r="O26" s="144"/>
      <c r="P26" s="144"/>
      <c r="Q26" s="144"/>
      <c r="R26" s="144"/>
      <c r="S26" s="144"/>
      <c r="T26" s="144"/>
      <c r="U26" s="144"/>
      <c r="V26" s="144"/>
      <c r="W26" s="144"/>
    </row>
    <row r="27" spans="1:23" ht="165" x14ac:dyDescent="0.25">
      <c r="A27" s="2" t="s">
        <v>725</v>
      </c>
      <c r="B27" s="123" t="s">
        <v>635</v>
      </c>
      <c r="C27" s="310" t="s">
        <v>1645</v>
      </c>
      <c r="D27" s="144" t="s">
        <v>1831</v>
      </c>
      <c r="E27" s="144" t="s">
        <v>1831</v>
      </c>
      <c r="F27" s="144" t="s">
        <v>1831</v>
      </c>
      <c r="G27" s="144" t="s">
        <v>1831</v>
      </c>
      <c r="H27" s="144" t="s">
        <v>1831</v>
      </c>
      <c r="I27" s="144" t="s">
        <v>1831</v>
      </c>
      <c r="J27" s="144"/>
      <c r="K27" s="144"/>
      <c r="L27" s="144"/>
      <c r="M27" s="144"/>
      <c r="N27" s="144"/>
      <c r="O27" s="144"/>
      <c r="P27" s="144"/>
      <c r="Q27" s="144"/>
      <c r="R27" s="144"/>
      <c r="S27" s="144"/>
      <c r="T27" s="144"/>
      <c r="U27" s="144"/>
      <c r="V27" s="144"/>
      <c r="W27" s="144"/>
    </row>
    <row r="28" spans="1:23" ht="409.5" x14ac:dyDescent="0.25">
      <c r="A28" s="2" t="s">
        <v>726</v>
      </c>
      <c r="B28" s="126" t="s">
        <v>1690</v>
      </c>
      <c r="C28" s="359" t="s">
        <v>1631</v>
      </c>
      <c r="D28" s="144" t="s">
        <v>1835</v>
      </c>
      <c r="E28" s="144" t="s">
        <v>1867</v>
      </c>
      <c r="F28" s="144" t="s">
        <v>1834</v>
      </c>
      <c r="G28" s="144" t="s">
        <v>1838</v>
      </c>
      <c r="H28" s="144" t="s">
        <v>1777</v>
      </c>
      <c r="I28" s="144" t="s">
        <v>1839</v>
      </c>
      <c r="J28" s="144"/>
      <c r="K28" s="144"/>
      <c r="L28" s="144"/>
      <c r="M28" s="144"/>
      <c r="N28" s="144"/>
      <c r="O28" s="144"/>
      <c r="P28" s="144"/>
      <c r="Q28" s="144"/>
      <c r="R28" s="144"/>
      <c r="S28" s="144"/>
      <c r="T28" s="144"/>
      <c r="U28" s="144"/>
      <c r="V28" s="144"/>
      <c r="W28" s="144"/>
    </row>
    <row r="29" spans="1:23" x14ac:dyDescent="0.25">
      <c r="A29" s="2" t="s">
        <v>727</v>
      </c>
      <c r="B29" s="123" t="s">
        <v>502</v>
      </c>
      <c r="C29" s="333" t="s">
        <v>1322</v>
      </c>
      <c r="D29" s="140">
        <f>VLOOKUP(D$6,'15'!$B$8:$E$27,4,FALSE)</f>
        <v>2</v>
      </c>
      <c r="E29" s="140">
        <f>VLOOKUP(E$6,'15'!$B$8:$E$27,4,FALSE)</f>
        <v>2</v>
      </c>
      <c r="F29" s="140">
        <f>VLOOKUP(F$6,'15'!$B$8:$E$27,4,FALSE)</f>
        <v>1</v>
      </c>
      <c r="G29" s="140">
        <f>VLOOKUP(G$6,'15'!$B$8:$E$27,4,FALSE)</f>
        <v>2</v>
      </c>
      <c r="H29" s="140">
        <f>VLOOKUP(H$6,'15'!$B$8:$E$27,4,FALSE)</f>
        <v>2</v>
      </c>
      <c r="I29" s="140">
        <f>VLOOKUP(I$6,'15'!$B$8:$E$27,4,FALSE)</f>
        <v>2</v>
      </c>
      <c r="J29" s="140">
        <f>VLOOKUP(J$6,'15'!$B$8:$E$27,4,FALSE)</f>
        <v>0</v>
      </c>
      <c r="K29" s="140">
        <f>VLOOKUP(K$6,'15'!$B$8:$E$27,4,FALSE)</f>
        <v>0</v>
      </c>
      <c r="L29" s="140">
        <f>VLOOKUP(L$6,'15'!$B$8:$E$27,4,FALSE)</f>
        <v>0</v>
      </c>
      <c r="M29" s="140">
        <f>VLOOKUP(M$6,'15'!$B$8:$E$27,4,FALSE)</f>
        <v>0</v>
      </c>
      <c r="N29" s="140">
        <f>VLOOKUP(N$6,'15'!$B$8:$E$27,4,FALSE)</f>
        <v>0</v>
      </c>
      <c r="O29" s="140">
        <f>VLOOKUP(O$6,'15'!$B$8:$E$27,4,FALSE)</f>
        <v>0</v>
      </c>
      <c r="P29" s="140">
        <f>VLOOKUP(P$6,'15'!$B$8:$E$27,4,FALSE)</f>
        <v>0</v>
      </c>
      <c r="Q29" s="140">
        <f>VLOOKUP(Q$6,'15'!$B$8:$E$27,4,FALSE)</f>
        <v>0</v>
      </c>
      <c r="R29" s="140">
        <f>VLOOKUP(R$6,'15'!$B$8:$E$27,4,FALSE)</f>
        <v>0</v>
      </c>
      <c r="S29" s="140">
        <f>VLOOKUP(S$6,'15'!$B$8:$E$27,4,FALSE)</f>
        <v>0</v>
      </c>
      <c r="T29" s="140">
        <f>VLOOKUP(T$6,'15'!$B$8:$E$27,4,FALSE)</f>
        <v>0</v>
      </c>
      <c r="U29" s="140">
        <f>VLOOKUP(U$6,'15'!$B$8:$E$27,4,FALSE)</f>
        <v>0</v>
      </c>
      <c r="V29" s="140">
        <f>VLOOKUP(V$6,'15'!$B$8:$E$27,4,FALSE)</f>
        <v>0</v>
      </c>
      <c r="W29" s="140">
        <f>VLOOKUP(W$6,'15'!$B$8:$E$27,4,FALSE)</f>
        <v>0</v>
      </c>
    </row>
    <row r="30" spans="1:23" x14ac:dyDescent="0.25">
      <c r="A30" s="2" t="s">
        <v>728</v>
      </c>
      <c r="B30" s="127" t="s">
        <v>1106</v>
      </c>
      <c r="C30" s="333" t="s">
        <v>1534</v>
      </c>
      <c r="D30" s="126"/>
      <c r="E30" s="126"/>
      <c r="F30" s="126"/>
      <c r="G30" s="126"/>
      <c r="H30" s="126"/>
      <c r="I30" s="126"/>
      <c r="J30" s="126"/>
      <c r="K30" s="126"/>
      <c r="L30" s="126"/>
      <c r="M30" s="126"/>
      <c r="N30" s="126"/>
      <c r="O30" s="126"/>
      <c r="P30" s="126"/>
      <c r="Q30" s="126"/>
      <c r="R30" s="126"/>
      <c r="S30" s="126"/>
      <c r="T30" s="126"/>
      <c r="U30" s="126"/>
      <c r="V30" s="126"/>
      <c r="W30" s="126"/>
    </row>
    <row r="31" spans="1:23" ht="105" x14ac:dyDescent="0.25">
      <c r="A31" s="2" t="s">
        <v>729</v>
      </c>
      <c r="B31" s="123" t="s">
        <v>504</v>
      </c>
      <c r="C31" s="310" t="s">
        <v>1609</v>
      </c>
      <c r="D31" s="144">
        <v>40000</v>
      </c>
      <c r="E31" s="144">
        <v>60000</v>
      </c>
      <c r="F31" s="144" t="s">
        <v>1811</v>
      </c>
      <c r="G31" s="144">
        <v>45000</v>
      </c>
      <c r="H31" s="144">
        <v>14000</v>
      </c>
      <c r="I31" s="144">
        <v>12000</v>
      </c>
      <c r="J31" s="144"/>
      <c r="K31" s="144"/>
      <c r="L31" s="144"/>
      <c r="M31" s="144"/>
      <c r="N31" s="144"/>
      <c r="O31" s="144"/>
      <c r="P31" s="144"/>
      <c r="Q31" s="144"/>
      <c r="R31" s="144"/>
      <c r="S31" s="144"/>
      <c r="T31" s="144"/>
      <c r="U31" s="144"/>
      <c r="V31" s="144"/>
      <c r="W31" s="144"/>
    </row>
    <row r="32" spans="1:23" ht="240" x14ac:dyDescent="0.25">
      <c r="A32" s="2" t="s">
        <v>730</v>
      </c>
      <c r="B32" s="123" t="s">
        <v>505</v>
      </c>
      <c r="C32" s="359" t="s">
        <v>1646</v>
      </c>
      <c r="D32" s="144">
        <v>65</v>
      </c>
      <c r="E32" s="144">
        <v>65</v>
      </c>
      <c r="F32" s="144" t="s">
        <v>1855</v>
      </c>
      <c r="G32" s="144">
        <v>95</v>
      </c>
      <c r="H32" s="144">
        <v>90</v>
      </c>
      <c r="I32" s="144">
        <v>90</v>
      </c>
      <c r="J32" s="144"/>
      <c r="K32" s="144"/>
      <c r="L32" s="144"/>
      <c r="M32" s="144"/>
      <c r="N32" s="144"/>
      <c r="O32" s="144"/>
      <c r="P32" s="144"/>
      <c r="Q32" s="144"/>
      <c r="R32" s="144"/>
      <c r="S32" s="144"/>
      <c r="T32" s="144"/>
      <c r="U32" s="144"/>
      <c r="V32" s="144"/>
      <c r="W32" s="144"/>
    </row>
    <row r="33" spans="1:23" ht="75" x14ac:dyDescent="0.25">
      <c r="A33" s="2" t="s">
        <v>731</v>
      </c>
      <c r="B33" s="123" t="s">
        <v>506</v>
      </c>
      <c r="C33" s="333" t="s">
        <v>1525</v>
      </c>
      <c r="D33" s="585">
        <v>280000</v>
      </c>
      <c r="E33" s="585">
        <v>420000</v>
      </c>
      <c r="F33" s="144">
        <v>98506.4</v>
      </c>
      <c r="G33" s="585">
        <v>270000</v>
      </c>
      <c r="H33" s="585">
        <v>168000</v>
      </c>
      <c r="I33" s="585">
        <v>72000</v>
      </c>
      <c r="J33" s="585"/>
      <c r="K33" s="585"/>
      <c r="L33" s="585"/>
      <c r="M33" s="585"/>
      <c r="N33" s="585"/>
      <c r="O33" s="585"/>
      <c r="P33" s="585"/>
      <c r="Q33" s="585"/>
      <c r="R33" s="585"/>
      <c r="S33" s="585"/>
      <c r="T33" s="585"/>
      <c r="U33" s="585"/>
      <c r="V33" s="585"/>
      <c r="W33" s="585"/>
    </row>
    <row r="34" spans="1:23" ht="45" x14ac:dyDescent="0.25">
      <c r="A34" s="2" t="s">
        <v>732</v>
      </c>
      <c r="B34" s="123" t="s">
        <v>156</v>
      </c>
      <c r="C34" s="333" t="s">
        <v>1324</v>
      </c>
      <c r="D34" s="586">
        <v>7</v>
      </c>
      <c r="E34" s="586">
        <v>7</v>
      </c>
      <c r="F34" s="586">
        <v>1</v>
      </c>
      <c r="G34" s="586">
        <v>6</v>
      </c>
      <c r="H34" s="586">
        <v>12</v>
      </c>
      <c r="I34" s="586">
        <v>6</v>
      </c>
      <c r="J34" s="586"/>
      <c r="K34" s="586"/>
      <c r="L34" s="586"/>
      <c r="M34" s="586"/>
      <c r="N34" s="586"/>
      <c r="O34" s="586"/>
      <c r="P34" s="586"/>
      <c r="Q34" s="586"/>
      <c r="R34" s="586"/>
      <c r="S34" s="586"/>
      <c r="T34" s="586"/>
      <c r="U34" s="586"/>
      <c r="V34" s="586"/>
      <c r="W34" s="586"/>
    </row>
    <row r="35" spans="1:23" ht="75" x14ac:dyDescent="0.25">
      <c r="A35" s="2" t="s">
        <v>733</v>
      </c>
      <c r="B35" s="123" t="s">
        <v>503</v>
      </c>
      <c r="C35" s="359" t="s">
        <v>1604</v>
      </c>
      <c r="D35" s="144" t="s">
        <v>1799</v>
      </c>
      <c r="E35" s="144" t="s">
        <v>1799</v>
      </c>
      <c r="F35" s="144" t="s">
        <v>1799</v>
      </c>
      <c r="G35" s="144" t="s">
        <v>1799</v>
      </c>
      <c r="H35" s="144" t="s">
        <v>1799</v>
      </c>
      <c r="I35" s="144" t="s">
        <v>1800</v>
      </c>
      <c r="J35" s="144"/>
      <c r="K35" s="144"/>
      <c r="L35" s="144"/>
      <c r="M35" s="144"/>
      <c r="N35" s="144"/>
      <c r="O35" s="144"/>
      <c r="P35" s="144"/>
      <c r="Q35" s="144"/>
      <c r="R35" s="144"/>
      <c r="S35" s="144"/>
      <c r="T35" s="144"/>
      <c r="U35" s="144"/>
      <c r="V35" s="144"/>
      <c r="W35" s="144"/>
    </row>
    <row r="36" spans="1:23" ht="30" x14ac:dyDescent="0.25">
      <c r="A36" s="2" t="s">
        <v>734</v>
      </c>
      <c r="B36" s="127" t="s">
        <v>1107</v>
      </c>
      <c r="C36" s="333" t="s">
        <v>1534</v>
      </c>
      <c r="D36" s="126"/>
      <c r="E36" s="126"/>
      <c r="F36" s="126"/>
      <c r="G36" s="126"/>
      <c r="H36" s="126"/>
      <c r="I36" s="126"/>
      <c r="J36" s="126"/>
      <c r="K36" s="126"/>
      <c r="L36" s="126"/>
      <c r="M36" s="126"/>
      <c r="N36" s="126"/>
      <c r="O36" s="126"/>
      <c r="P36" s="126"/>
      <c r="Q36" s="126"/>
      <c r="R36" s="126"/>
      <c r="S36" s="126"/>
      <c r="T36" s="126"/>
      <c r="U36" s="126"/>
      <c r="V36" s="126"/>
      <c r="W36" s="126"/>
    </row>
    <row r="37" spans="1:23" x14ac:dyDescent="0.25">
      <c r="A37" s="2" t="s">
        <v>735</v>
      </c>
      <c r="B37" s="128" t="s">
        <v>157</v>
      </c>
      <c r="C37" s="333" t="s">
        <v>1534</v>
      </c>
      <c r="D37" s="126"/>
      <c r="E37" s="126"/>
      <c r="F37" s="126"/>
      <c r="G37" s="126"/>
      <c r="H37" s="126"/>
      <c r="I37" s="126"/>
      <c r="J37" s="126"/>
      <c r="K37" s="126"/>
      <c r="L37" s="126"/>
      <c r="M37" s="126"/>
      <c r="N37" s="126"/>
      <c r="O37" s="126"/>
      <c r="P37" s="126"/>
      <c r="Q37" s="126"/>
      <c r="R37" s="126"/>
      <c r="S37" s="126"/>
      <c r="T37" s="126"/>
      <c r="U37" s="126"/>
      <c r="V37" s="126"/>
      <c r="W37" s="126"/>
    </row>
    <row r="38" spans="1:23" ht="30" x14ac:dyDescent="0.25">
      <c r="A38" s="2" t="s">
        <v>736</v>
      </c>
      <c r="B38" s="123" t="s">
        <v>235</v>
      </c>
      <c r="C38" s="333" t="s">
        <v>1515</v>
      </c>
      <c r="D38" s="583" t="s">
        <v>76</v>
      </c>
      <c r="E38" s="583" t="s">
        <v>76</v>
      </c>
      <c r="F38" s="583" t="s">
        <v>76</v>
      </c>
      <c r="G38" s="583" t="s">
        <v>76</v>
      </c>
      <c r="H38" s="583" t="s">
        <v>77</v>
      </c>
      <c r="I38" s="583" t="s">
        <v>76</v>
      </c>
      <c r="J38" s="583" t="s">
        <v>76</v>
      </c>
      <c r="K38" s="583" t="s">
        <v>76</v>
      </c>
      <c r="L38" s="583" t="s">
        <v>76</v>
      </c>
      <c r="M38" s="583" t="s">
        <v>76</v>
      </c>
      <c r="N38" s="583" t="s">
        <v>76</v>
      </c>
      <c r="O38" s="583" t="s">
        <v>76</v>
      </c>
      <c r="P38" s="583" t="s">
        <v>76</v>
      </c>
      <c r="Q38" s="583" t="s">
        <v>76</v>
      </c>
      <c r="R38" s="583" t="s">
        <v>76</v>
      </c>
      <c r="S38" s="583" t="s">
        <v>76</v>
      </c>
      <c r="T38" s="583" t="s">
        <v>76</v>
      </c>
      <c r="U38" s="583" t="s">
        <v>76</v>
      </c>
      <c r="V38" s="583" t="s">
        <v>76</v>
      </c>
      <c r="W38" s="583" t="s">
        <v>76</v>
      </c>
    </row>
    <row r="39" spans="1:23" ht="150" x14ac:dyDescent="0.25">
      <c r="A39" s="2" t="s">
        <v>737</v>
      </c>
      <c r="B39" s="123" t="s">
        <v>158</v>
      </c>
      <c r="C39" s="359" t="s">
        <v>1531</v>
      </c>
      <c r="D39" s="144" t="s">
        <v>1772</v>
      </c>
      <c r="E39" s="144" t="s">
        <v>1772</v>
      </c>
      <c r="F39" s="144" t="s">
        <v>1772</v>
      </c>
      <c r="G39" s="144" t="s">
        <v>1772</v>
      </c>
      <c r="H39" s="144" t="s">
        <v>1810</v>
      </c>
      <c r="I39" s="144" t="s">
        <v>1772</v>
      </c>
      <c r="J39" s="144"/>
      <c r="K39" s="144"/>
      <c r="L39" s="144"/>
      <c r="M39" s="144"/>
      <c r="N39" s="144"/>
      <c r="O39" s="144"/>
      <c r="P39" s="144"/>
      <c r="Q39" s="144"/>
      <c r="R39" s="144"/>
      <c r="S39" s="144"/>
      <c r="T39" s="144"/>
      <c r="U39" s="144"/>
      <c r="V39" s="144"/>
      <c r="W39" s="144"/>
    </row>
    <row r="40" spans="1:23" x14ac:dyDescent="0.25">
      <c r="A40" s="2" t="s">
        <v>738</v>
      </c>
      <c r="B40" s="128" t="s">
        <v>24</v>
      </c>
      <c r="C40" s="333" t="s">
        <v>1534</v>
      </c>
      <c r="D40" s="126"/>
      <c r="E40" s="126"/>
      <c r="F40" s="126"/>
      <c r="G40" s="126"/>
      <c r="H40" s="126"/>
      <c r="I40" s="126"/>
      <c r="J40" s="126"/>
      <c r="K40" s="126"/>
      <c r="L40" s="126"/>
      <c r="M40" s="126"/>
      <c r="N40" s="126"/>
      <c r="O40" s="126"/>
      <c r="P40" s="126"/>
      <c r="Q40" s="126"/>
      <c r="R40" s="126"/>
      <c r="S40" s="126"/>
      <c r="T40" s="126"/>
      <c r="U40" s="126"/>
      <c r="V40" s="126"/>
      <c r="W40" s="126"/>
    </row>
    <row r="41" spans="1:23" ht="135" x14ac:dyDescent="0.25">
      <c r="A41" s="2" t="s">
        <v>739</v>
      </c>
      <c r="B41" s="123" t="s">
        <v>238</v>
      </c>
      <c r="C41" s="333" t="s">
        <v>1514</v>
      </c>
      <c r="D41" s="583" t="s">
        <v>233</v>
      </c>
      <c r="E41" s="583" t="s">
        <v>233</v>
      </c>
      <c r="F41" s="583" t="s">
        <v>232</v>
      </c>
      <c r="G41" s="583" t="s">
        <v>233</v>
      </c>
      <c r="H41" s="583" t="s">
        <v>233</v>
      </c>
      <c r="I41" s="583" t="s">
        <v>233</v>
      </c>
      <c r="J41" s="583" t="s">
        <v>76</v>
      </c>
      <c r="K41" s="583" t="s">
        <v>76</v>
      </c>
      <c r="L41" s="583" t="s">
        <v>76</v>
      </c>
      <c r="M41" s="583" t="s">
        <v>76</v>
      </c>
      <c r="N41" s="583" t="s">
        <v>76</v>
      </c>
      <c r="O41" s="583" t="s">
        <v>76</v>
      </c>
      <c r="P41" s="583" t="s">
        <v>76</v>
      </c>
      <c r="Q41" s="583" t="s">
        <v>76</v>
      </c>
      <c r="R41" s="583" t="s">
        <v>76</v>
      </c>
      <c r="S41" s="583" t="s">
        <v>76</v>
      </c>
      <c r="T41" s="583" t="s">
        <v>76</v>
      </c>
      <c r="U41" s="583" t="s">
        <v>76</v>
      </c>
      <c r="V41" s="583" t="s">
        <v>76</v>
      </c>
      <c r="W41" s="583" t="s">
        <v>76</v>
      </c>
    </row>
    <row r="42" spans="1:23" ht="75" x14ac:dyDescent="0.25">
      <c r="A42" s="2" t="s">
        <v>740</v>
      </c>
      <c r="B42" s="123" t="s">
        <v>158</v>
      </c>
      <c r="C42" s="359" t="s">
        <v>1530</v>
      </c>
      <c r="D42" s="144" t="s">
        <v>1804</v>
      </c>
      <c r="E42" s="144" t="s">
        <v>1804</v>
      </c>
      <c r="F42" s="144" t="s">
        <v>1776</v>
      </c>
      <c r="G42" s="144" t="s">
        <v>1775</v>
      </c>
      <c r="H42" s="144" t="s">
        <v>1774</v>
      </c>
      <c r="I42" s="144" t="s">
        <v>1801</v>
      </c>
      <c r="J42" s="144"/>
      <c r="K42" s="144"/>
      <c r="L42" s="144"/>
      <c r="M42" s="144"/>
      <c r="N42" s="144"/>
      <c r="O42" s="144"/>
      <c r="P42" s="144"/>
      <c r="Q42" s="144"/>
      <c r="R42" s="144"/>
      <c r="S42" s="144"/>
      <c r="T42" s="144"/>
      <c r="U42" s="144"/>
      <c r="V42" s="144"/>
      <c r="W42" s="144"/>
    </row>
    <row r="43" spans="1:23" x14ac:dyDescent="0.25">
      <c r="A43" s="2" t="s">
        <v>741</v>
      </c>
      <c r="B43" s="128" t="s">
        <v>159</v>
      </c>
      <c r="C43" s="333" t="s">
        <v>1534</v>
      </c>
      <c r="D43" s="126"/>
      <c r="E43" s="126"/>
      <c r="F43" s="126"/>
      <c r="G43" s="126"/>
      <c r="H43" s="126"/>
      <c r="I43" s="126"/>
      <c r="J43" s="126"/>
      <c r="K43" s="126"/>
      <c r="L43" s="126"/>
      <c r="M43" s="126"/>
      <c r="N43" s="126"/>
      <c r="O43" s="126"/>
      <c r="P43" s="126"/>
      <c r="Q43" s="126"/>
      <c r="R43" s="126"/>
      <c r="S43" s="126"/>
      <c r="T43" s="126"/>
      <c r="U43" s="126"/>
      <c r="V43" s="126"/>
      <c r="W43" s="126"/>
    </row>
    <row r="44" spans="1:23" ht="135" x14ac:dyDescent="0.25">
      <c r="A44" s="2" t="s">
        <v>742</v>
      </c>
      <c r="B44" s="123" t="s">
        <v>239</v>
      </c>
      <c r="C44" s="333"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3" t="s">
        <v>233</v>
      </c>
      <c r="E44" s="583" t="s">
        <v>233</v>
      </c>
      <c r="F44" s="583" t="s">
        <v>233</v>
      </c>
      <c r="G44" s="583" t="s">
        <v>233</v>
      </c>
      <c r="H44" s="583" t="s">
        <v>233</v>
      </c>
      <c r="I44" s="583" t="s">
        <v>233</v>
      </c>
      <c r="J44" s="583" t="s">
        <v>76</v>
      </c>
      <c r="K44" s="583" t="s">
        <v>76</v>
      </c>
      <c r="L44" s="583" t="s">
        <v>76</v>
      </c>
      <c r="M44" s="583" t="s">
        <v>76</v>
      </c>
      <c r="N44" s="583" t="s">
        <v>76</v>
      </c>
      <c r="O44" s="583" t="s">
        <v>76</v>
      </c>
      <c r="P44" s="583" t="s">
        <v>76</v>
      </c>
      <c r="Q44" s="583" t="s">
        <v>76</v>
      </c>
      <c r="R44" s="583" t="s">
        <v>76</v>
      </c>
      <c r="S44" s="583" t="s">
        <v>76</v>
      </c>
      <c r="T44" s="583" t="s">
        <v>76</v>
      </c>
      <c r="U44" s="583" t="s">
        <v>76</v>
      </c>
      <c r="V44" s="583" t="s">
        <v>76</v>
      </c>
      <c r="W44" s="583" t="s">
        <v>76</v>
      </c>
    </row>
    <row r="45" spans="1:23" ht="165" x14ac:dyDescent="0.25">
      <c r="A45" s="2" t="s">
        <v>743</v>
      </c>
      <c r="B45" s="123" t="s">
        <v>158</v>
      </c>
      <c r="C45" s="359" t="s">
        <v>1602</v>
      </c>
      <c r="D45" s="144" t="s">
        <v>1773</v>
      </c>
      <c r="E45" s="144" t="s">
        <v>1802</v>
      </c>
      <c r="F45" s="144" t="s">
        <v>1773</v>
      </c>
      <c r="G45" s="144" t="s">
        <v>1773</v>
      </c>
      <c r="H45" s="144" t="s">
        <v>1773</v>
      </c>
      <c r="I45" s="144" t="s">
        <v>1773</v>
      </c>
      <c r="J45" s="144"/>
      <c r="K45" s="144"/>
      <c r="L45" s="144"/>
      <c r="M45" s="144"/>
      <c r="N45" s="144"/>
      <c r="O45" s="144"/>
      <c r="P45" s="144"/>
      <c r="Q45" s="144"/>
      <c r="R45" s="144"/>
      <c r="S45" s="144"/>
      <c r="T45" s="144"/>
      <c r="U45" s="144"/>
      <c r="V45" s="144"/>
      <c r="W45" s="144"/>
    </row>
    <row r="46" spans="1:23" ht="60" x14ac:dyDescent="0.25">
      <c r="A46" s="2" t="s">
        <v>744</v>
      </c>
      <c r="B46" s="123" t="s">
        <v>507</v>
      </c>
      <c r="C46" s="333" t="s">
        <v>1603</v>
      </c>
      <c r="D46" s="586">
        <v>0</v>
      </c>
      <c r="E46" s="586">
        <v>2</v>
      </c>
      <c r="F46" s="586">
        <v>0</v>
      </c>
      <c r="G46" s="586">
        <v>0</v>
      </c>
      <c r="H46" s="586">
        <v>0</v>
      </c>
      <c r="I46" s="586">
        <v>0</v>
      </c>
      <c r="J46" s="586"/>
      <c r="K46" s="586"/>
      <c r="L46" s="586"/>
      <c r="M46" s="586"/>
      <c r="N46" s="586"/>
      <c r="O46" s="586"/>
      <c r="P46" s="586"/>
      <c r="Q46" s="586"/>
      <c r="R46" s="586"/>
      <c r="S46" s="586"/>
      <c r="T46" s="586"/>
      <c r="U46" s="586"/>
      <c r="V46" s="586"/>
      <c r="W46" s="586"/>
    </row>
    <row r="47" spans="1:23" x14ac:dyDescent="0.25">
      <c r="A47" s="2" t="s">
        <v>745</v>
      </c>
      <c r="B47" s="128" t="s">
        <v>1692</v>
      </c>
      <c r="C47" s="333" t="s">
        <v>1534</v>
      </c>
      <c r="D47" s="126"/>
      <c r="E47" s="126"/>
      <c r="F47" s="126"/>
      <c r="G47" s="126"/>
      <c r="H47" s="126"/>
      <c r="I47" s="126"/>
      <c r="J47" s="126"/>
      <c r="K47" s="126"/>
      <c r="L47" s="126"/>
      <c r="M47" s="126"/>
      <c r="N47" s="126"/>
      <c r="O47" s="126"/>
      <c r="P47" s="126"/>
      <c r="Q47" s="126"/>
      <c r="R47" s="126"/>
      <c r="S47" s="126"/>
      <c r="T47" s="126"/>
      <c r="U47" s="126"/>
      <c r="V47" s="126"/>
      <c r="W47" s="126"/>
    </row>
    <row r="48" spans="1:23" ht="105" x14ac:dyDescent="0.25">
      <c r="A48" s="2" t="s">
        <v>746</v>
      </c>
      <c r="B48" s="123" t="s">
        <v>1693</v>
      </c>
      <c r="C48" s="333" t="s">
        <v>1694</v>
      </c>
      <c r="D48" s="583" t="s">
        <v>76</v>
      </c>
      <c r="E48" s="583" t="s">
        <v>76</v>
      </c>
      <c r="F48" s="583" t="s">
        <v>76</v>
      </c>
      <c r="G48" s="583" t="s">
        <v>76</v>
      </c>
      <c r="H48" s="583" t="s">
        <v>76</v>
      </c>
      <c r="I48" s="583" t="s">
        <v>76</v>
      </c>
      <c r="J48" s="583" t="s">
        <v>76</v>
      </c>
      <c r="K48" s="583" t="s">
        <v>76</v>
      </c>
      <c r="L48" s="583" t="s">
        <v>76</v>
      </c>
      <c r="M48" s="583" t="s">
        <v>76</v>
      </c>
      <c r="N48" s="583" t="s">
        <v>76</v>
      </c>
      <c r="O48" s="583" t="s">
        <v>76</v>
      </c>
      <c r="P48" s="583" t="s">
        <v>76</v>
      </c>
      <c r="Q48" s="583" t="s">
        <v>76</v>
      </c>
      <c r="R48" s="583" t="s">
        <v>76</v>
      </c>
      <c r="S48" s="583" t="s">
        <v>76</v>
      </c>
      <c r="T48" s="583" t="s">
        <v>76</v>
      </c>
      <c r="U48" s="583" t="s">
        <v>76</v>
      </c>
      <c r="V48" s="583" t="s">
        <v>76</v>
      </c>
      <c r="W48" s="583" t="s">
        <v>76</v>
      </c>
    </row>
    <row r="49" spans="1:23" ht="75" x14ac:dyDescent="0.25">
      <c r="A49" s="2" t="s">
        <v>747</v>
      </c>
      <c r="B49" s="123" t="s">
        <v>1535</v>
      </c>
      <c r="C49" s="310" t="s">
        <v>1628</v>
      </c>
      <c r="D49" s="144" t="s">
        <v>1772</v>
      </c>
      <c r="E49" s="144" t="s">
        <v>1772</v>
      </c>
      <c r="F49" s="144" t="s">
        <v>1772</v>
      </c>
      <c r="G49" s="144" t="s">
        <v>1772</v>
      </c>
      <c r="H49" s="144" t="s">
        <v>1772</v>
      </c>
      <c r="I49" s="144" t="s">
        <v>1772</v>
      </c>
      <c r="J49" s="144"/>
      <c r="K49" s="144"/>
      <c r="L49" s="144"/>
      <c r="M49" s="144"/>
      <c r="N49" s="144"/>
      <c r="O49" s="144"/>
      <c r="P49" s="144"/>
      <c r="Q49" s="144"/>
      <c r="R49" s="144"/>
      <c r="S49" s="144"/>
      <c r="T49" s="144"/>
      <c r="U49" s="144"/>
      <c r="V49" s="144"/>
      <c r="W49" s="144"/>
    </row>
    <row r="50" spans="1:23" x14ac:dyDescent="0.25">
      <c r="A50" s="2" t="s">
        <v>748</v>
      </c>
      <c r="B50" s="128" t="s">
        <v>23</v>
      </c>
      <c r="C50" s="333" t="s">
        <v>1534</v>
      </c>
      <c r="D50" s="126"/>
      <c r="E50" s="126"/>
      <c r="F50" s="126"/>
      <c r="G50" s="126"/>
      <c r="H50" s="126"/>
      <c r="I50" s="126"/>
      <c r="J50" s="126"/>
      <c r="K50" s="126"/>
      <c r="L50" s="126"/>
      <c r="M50" s="126"/>
      <c r="N50" s="126"/>
      <c r="O50" s="126"/>
      <c r="P50" s="126"/>
      <c r="Q50" s="126"/>
      <c r="R50" s="126"/>
      <c r="S50" s="126"/>
      <c r="T50" s="126"/>
      <c r="U50" s="126"/>
      <c r="V50" s="126"/>
      <c r="W50" s="126"/>
    </row>
    <row r="51" spans="1:23" ht="105" x14ac:dyDescent="0.25">
      <c r="A51" s="2" t="s">
        <v>749</v>
      </c>
      <c r="B51" s="123" t="s">
        <v>240</v>
      </c>
      <c r="C51" s="333"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3" t="s">
        <v>77</v>
      </c>
      <c r="E51" s="583" t="s">
        <v>76</v>
      </c>
      <c r="F51" s="583" t="s">
        <v>76</v>
      </c>
      <c r="G51" s="583" t="s">
        <v>76</v>
      </c>
      <c r="H51" s="583" t="s">
        <v>76</v>
      </c>
      <c r="I51" s="583" t="s">
        <v>76</v>
      </c>
      <c r="J51" s="583" t="s">
        <v>76</v>
      </c>
      <c r="K51" s="583" t="s">
        <v>76</v>
      </c>
      <c r="L51" s="583" t="s">
        <v>76</v>
      </c>
      <c r="M51" s="583" t="s">
        <v>76</v>
      </c>
      <c r="N51" s="583" t="s">
        <v>76</v>
      </c>
      <c r="O51" s="583" t="s">
        <v>76</v>
      </c>
      <c r="P51" s="583" t="s">
        <v>76</v>
      </c>
      <c r="Q51" s="583" t="s">
        <v>76</v>
      </c>
      <c r="R51" s="583" t="s">
        <v>76</v>
      </c>
      <c r="S51" s="583" t="s">
        <v>76</v>
      </c>
      <c r="T51" s="583" t="s">
        <v>76</v>
      </c>
      <c r="U51" s="583" t="s">
        <v>76</v>
      </c>
      <c r="V51" s="583" t="s">
        <v>76</v>
      </c>
      <c r="W51" s="583" t="s">
        <v>76</v>
      </c>
    </row>
    <row r="52" spans="1:23" ht="75" x14ac:dyDescent="0.25">
      <c r="A52" s="2" t="s">
        <v>750</v>
      </c>
      <c r="B52" s="123" t="s">
        <v>1535</v>
      </c>
      <c r="C52" s="359" t="s">
        <v>1629</v>
      </c>
      <c r="D52" s="144" t="s">
        <v>1778</v>
      </c>
      <c r="E52" s="144" t="s">
        <v>1772</v>
      </c>
      <c r="F52" s="144" t="s">
        <v>1772</v>
      </c>
      <c r="G52" s="144" t="s">
        <v>1772</v>
      </c>
      <c r="H52" s="144" t="s">
        <v>1772</v>
      </c>
      <c r="I52" s="144" t="s">
        <v>1772</v>
      </c>
      <c r="J52" s="144"/>
      <c r="K52" s="144"/>
      <c r="L52" s="144"/>
      <c r="M52" s="144"/>
      <c r="N52" s="144"/>
      <c r="O52" s="144"/>
      <c r="P52" s="144"/>
      <c r="Q52" s="144"/>
      <c r="R52" s="144"/>
      <c r="S52" s="144"/>
      <c r="T52" s="144"/>
      <c r="U52" s="144"/>
      <c r="V52" s="144"/>
      <c r="W52" s="144"/>
    </row>
    <row r="53" spans="1:23" x14ac:dyDescent="0.25">
      <c r="A53" s="2" t="s">
        <v>751</v>
      </c>
      <c r="B53" s="125" t="s">
        <v>1108</v>
      </c>
      <c r="C53" s="333" t="s">
        <v>1534</v>
      </c>
      <c r="D53" s="126"/>
      <c r="E53" s="126"/>
      <c r="F53" s="126"/>
      <c r="G53" s="126"/>
      <c r="H53" s="126"/>
      <c r="I53" s="126"/>
      <c r="J53" s="126"/>
      <c r="K53" s="126"/>
      <c r="L53" s="126"/>
      <c r="M53" s="126"/>
      <c r="N53" s="126"/>
      <c r="O53" s="126"/>
      <c r="P53" s="126"/>
      <c r="Q53" s="126"/>
      <c r="R53" s="126"/>
      <c r="S53" s="126"/>
      <c r="T53" s="126"/>
      <c r="U53" s="126"/>
      <c r="V53" s="126"/>
      <c r="W53" s="126"/>
    </row>
    <row r="54" spans="1:23" x14ac:dyDescent="0.25">
      <c r="A54" s="2" t="s">
        <v>752</v>
      </c>
      <c r="B54" s="128" t="s">
        <v>231</v>
      </c>
      <c r="C54" s="333" t="s">
        <v>1534</v>
      </c>
      <c r="D54" s="126"/>
      <c r="E54" s="126"/>
      <c r="F54" s="126"/>
      <c r="G54" s="126"/>
      <c r="H54" s="126"/>
      <c r="I54" s="126"/>
      <c r="J54" s="126"/>
      <c r="K54" s="126"/>
      <c r="L54" s="126"/>
      <c r="M54" s="126"/>
      <c r="N54" s="126"/>
      <c r="O54" s="126"/>
      <c r="P54" s="126"/>
      <c r="Q54" s="126"/>
      <c r="R54" s="126"/>
      <c r="S54" s="126"/>
      <c r="T54" s="126"/>
      <c r="U54" s="126"/>
      <c r="V54" s="126"/>
      <c r="W54" s="126"/>
    </row>
    <row r="55" spans="1:23" ht="45" x14ac:dyDescent="0.25">
      <c r="A55" s="2" t="s">
        <v>753</v>
      </c>
      <c r="B55" s="98" t="str">
        <f>'6'!B8</f>
        <v>R.3</v>
      </c>
      <c r="C55" s="333" t="s">
        <v>1323</v>
      </c>
      <c r="D55" s="587" t="s">
        <v>76</v>
      </c>
      <c r="E55" s="587" t="s">
        <v>76</v>
      </c>
      <c r="F55" s="589" t="s">
        <v>76</v>
      </c>
      <c r="G55" s="589" t="s">
        <v>76</v>
      </c>
      <c r="H55" s="589" t="s">
        <v>76</v>
      </c>
      <c r="I55" s="589" t="s">
        <v>76</v>
      </c>
      <c r="J55" s="589" t="s">
        <v>76</v>
      </c>
      <c r="K55" s="589" t="s">
        <v>76</v>
      </c>
      <c r="L55" s="589" t="s">
        <v>76</v>
      </c>
      <c r="M55" s="589" t="s">
        <v>76</v>
      </c>
      <c r="N55" s="589" t="s">
        <v>76</v>
      </c>
      <c r="O55" s="589" t="s">
        <v>76</v>
      </c>
      <c r="P55" s="589" t="s">
        <v>76</v>
      </c>
      <c r="Q55" s="589" t="s">
        <v>76</v>
      </c>
      <c r="R55" s="589" t="s">
        <v>76</v>
      </c>
      <c r="S55" s="589" t="s">
        <v>76</v>
      </c>
      <c r="T55" s="589" t="s">
        <v>76</v>
      </c>
      <c r="U55" s="589" t="s">
        <v>76</v>
      </c>
      <c r="V55" s="589" t="s">
        <v>76</v>
      </c>
      <c r="W55" s="589" t="s">
        <v>76</v>
      </c>
    </row>
    <row r="56" spans="1:23" ht="45" x14ac:dyDescent="0.25">
      <c r="A56" s="2" t="s">
        <v>754</v>
      </c>
      <c r="B56" s="98" t="str">
        <f>'6'!B9</f>
        <v>R.37</v>
      </c>
      <c r="C56" s="333" t="s">
        <v>1323</v>
      </c>
      <c r="D56" s="587" t="s">
        <v>77</v>
      </c>
      <c r="E56" s="587" t="s">
        <v>77</v>
      </c>
      <c r="F56" s="589" t="s">
        <v>76</v>
      </c>
      <c r="G56" s="589" t="s">
        <v>77</v>
      </c>
      <c r="H56" s="589" t="s">
        <v>76</v>
      </c>
      <c r="I56" s="589" t="s">
        <v>76</v>
      </c>
      <c r="J56" s="589" t="s">
        <v>76</v>
      </c>
      <c r="K56" s="589" t="s">
        <v>76</v>
      </c>
      <c r="L56" s="589" t="s">
        <v>76</v>
      </c>
      <c r="M56" s="589" t="s">
        <v>76</v>
      </c>
      <c r="N56" s="589" t="s">
        <v>76</v>
      </c>
      <c r="O56" s="589" t="s">
        <v>76</v>
      </c>
      <c r="P56" s="589" t="s">
        <v>76</v>
      </c>
      <c r="Q56" s="589" t="s">
        <v>76</v>
      </c>
      <c r="R56" s="589" t="s">
        <v>76</v>
      </c>
      <c r="S56" s="589" t="s">
        <v>76</v>
      </c>
      <c r="T56" s="589" t="s">
        <v>76</v>
      </c>
      <c r="U56" s="589" t="s">
        <v>76</v>
      </c>
      <c r="V56" s="589" t="s">
        <v>76</v>
      </c>
      <c r="W56" s="589" t="s">
        <v>76</v>
      </c>
    </row>
    <row r="57" spans="1:23" ht="45" x14ac:dyDescent="0.25">
      <c r="A57" s="2" t="s">
        <v>755</v>
      </c>
      <c r="B57" s="98" t="str">
        <f>'6'!B10</f>
        <v>R.39</v>
      </c>
      <c r="C57" s="333" t="s">
        <v>1323</v>
      </c>
      <c r="D57" s="587" t="s">
        <v>77</v>
      </c>
      <c r="E57" s="587" t="s">
        <v>77</v>
      </c>
      <c r="F57" s="589" t="s">
        <v>77</v>
      </c>
      <c r="G57" s="589" t="s">
        <v>77</v>
      </c>
      <c r="H57" s="589" t="s">
        <v>76</v>
      </c>
      <c r="I57" s="589" t="s">
        <v>76</v>
      </c>
      <c r="J57" s="589" t="s">
        <v>76</v>
      </c>
      <c r="K57" s="589" t="s">
        <v>76</v>
      </c>
      <c r="L57" s="589" t="s">
        <v>76</v>
      </c>
      <c r="M57" s="589" t="s">
        <v>76</v>
      </c>
      <c r="N57" s="589" t="s">
        <v>76</v>
      </c>
      <c r="O57" s="589" t="s">
        <v>76</v>
      </c>
      <c r="P57" s="589" t="s">
        <v>76</v>
      </c>
      <c r="Q57" s="589" t="s">
        <v>76</v>
      </c>
      <c r="R57" s="589" t="s">
        <v>76</v>
      </c>
      <c r="S57" s="589" t="s">
        <v>76</v>
      </c>
      <c r="T57" s="589" t="s">
        <v>76</v>
      </c>
      <c r="U57" s="589" t="s">
        <v>76</v>
      </c>
      <c r="V57" s="589" t="s">
        <v>76</v>
      </c>
      <c r="W57" s="589" t="s">
        <v>76</v>
      </c>
    </row>
    <row r="58" spans="1:23" ht="45" x14ac:dyDescent="0.25">
      <c r="A58" s="2" t="s">
        <v>756</v>
      </c>
      <c r="B58" s="98" t="str">
        <f>'6'!B11</f>
        <v>R.41</v>
      </c>
      <c r="C58" s="333" t="s">
        <v>1323</v>
      </c>
      <c r="D58" s="587" t="s">
        <v>77</v>
      </c>
      <c r="E58" s="587" t="s">
        <v>77</v>
      </c>
      <c r="F58" s="589" t="s">
        <v>77</v>
      </c>
      <c r="G58" s="589" t="s">
        <v>77</v>
      </c>
      <c r="H58" s="589" t="s">
        <v>76</v>
      </c>
      <c r="I58" s="589" t="s">
        <v>76</v>
      </c>
      <c r="J58" s="589" t="s">
        <v>76</v>
      </c>
      <c r="K58" s="589" t="s">
        <v>76</v>
      </c>
      <c r="L58" s="589" t="s">
        <v>76</v>
      </c>
      <c r="M58" s="589" t="s">
        <v>76</v>
      </c>
      <c r="N58" s="589" t="s">
        <v>76</v>
      </c>
      <c r="O58" s="589" t="s">
        <v>76</v>
      </c>
      <c r="P58" s="589" t="s">
        <v>76</v>
      </c>
      <c r="Q58" s="589" t="s">
        <v>76</v>
      </c>
      <c r="R58" s="589" t="s">
        <v>76</v>
      </c>
      <c r="S58" s="589" t="s">
        <v>76</v>
      </c>
      <c r="T58" s="589" t="s">
        <v>76</v>
      </c>
      <c r="U58" s="589" t="s">
        <v>76</v>
      </c>
      <c r="V58" s="589" t="s">
        <v>76</v>
      </c>
      <c r="W58" s="589" t="s">
        <v>76</v>
      </c>
    </row>
    <row r="59" spans="1:23" ht="45" x14ac:dyDescent="0.25">
      <c r="A59" s="2" t="s">
        <v>757</v>
      </c>
      <c r="B59" s="98" t="str">
        <f>'6'!B12</f>
        <v>R.42</v>
      </c>
      <c r="C59" s="333" t="s">
        <v>1323</v>
      </c>
      <c r="D59" s="587" t="s">
        <v>76</v>
      </c>
      <c r="E59" s="587" t="s">
        <v>76</v>
      </c>
      <c r="F59" s="589" t="s">
        <v>76</v>
      </c>
      <c r="G59" s="589" t="s">
        <v>77</v>
      </c>
      <c r="H59" s="589" t="s">
        <v>77</v>
      </c>
      <c r="I59" s="589" t="s">
        <v>77</v>
      </c>
      <c r="J59" s="589" t="s">
        <v>76</v>
      </c>
      <c r="K59" s="589" t="s">
        <v>76</v>
      </c>
      <c r="L59" s="589" t="s">
        <v>76</v>
      </c>
      <c r="M59" s="589" t="s">
        <v>76</v>
      </c>
      <c r="N59" s="589" t="s">
        <v>76</v>
      </c>
      <c r="O59" s="589" t="s">
        <v>76</v>
      </c>
      <c r="P59" s="589" t="s">
        <v>76</v>
      </c>
      <c r="Q59" s="589" t="s">
        <v>76</v>
      </c>
      <c r="R59" s="589" t="s">
        <v>76</v>
      </c>
      <c r="S59" s="589" t="s">
        <v>76</v>
      </c>
      <c r="T59" s="589" t="s">
        <v>76</v>
      </c>
      <c r="U59" s="589" t="s">
        <v>76</v>
      </c>
      <c r="V59" s="589" t="s">
        <v>76</v>
      </c>
      <c r="W59" s="589" t="s">
        <v>76</v>
      </c>
    </row>
    <row r="60" spans="1:23" x14ac:dyDescent="0.25">
      <c r="A60" s="2" t="s">
        <v>758</v>
      </c>
      <c r="B60" s="128" t="s">
        <v>1601</v>
      </c>
      <c r="C60" s="333" t="s">
        <v>1534</v>
      </c>
      <c r="D60" s="126"/>
      <c r="E60" s="126"/>
      <c r="F60" s="590"/>
      <c r="G60" s="590"/>
      <c r="H60" s="590"/>
      <c r="I60" s="590"/>
      <c r="J60" s="590"/>
      <c r="K60" s="590"/>
      <c r="L60" s="590"/>
      <c r="M60" s="590"/>
      <c r="N60" s="590"/>
      <c r="O60" s="590"/>
      <c r="P60" s="590"/>
      <c r="Q60" s="590"/>
      <c r="R60" s="590"/>
      <c r="S60" s="590"/>
      <c r="T60" s="590"/>
      <c r="U60" s="590"/>
      <c r="V60" s="590"/>
      <c r="W60" s="590"/>
    </row>
    <row r="61" spans="1:23" ht="45" x14ac:dyDescent="0.25">
      <c r="A61" s="2" t="s">
        <v>759</v>
      </c>
      <c r="B61" s="98" t="str">
        <f>'6'!B35</f>
        <v>ŠAKI-P.1</v>
      </c>
      <c r="C61" s="333" t="s">
        <v>1323</v>
      </c>
      <c r="D61" s="587" t="s">
        <v>76</v>
      </c>
      <c r="E61" s="587" t="s">
        <v>76</v>
      </c>
      <c r="F61" s="589" t="s">
        <v>76</v>
      </c>
      <c r="G61" s="589" t="s">
        <v>76</v>
      </c>
      <c r="H61" s="589" t="s">
        <v>76</v>
      </c>
      <c r="I61" s="589" t="s">
        <v>77</v>
      </c>
      <c r="J61" s="589" t="s">
        <v>76</v>
      </c>
      <c r="K61" s="589" t="s">
        <v>76</v>
      </c>
      <c r="L61" s="589" t="s">
        <v>76</v>
      </c>
      <c r="M61" s="589" t="s">
        <v>76</v>
      </c>
      <c r="N61" s="589" t="s">
        <v>76</v>
      </c>
      <c r="O61" s="589" t="s">
        <v>76</v>
      </c>
      <c r="P61" s="589" t="s">
        <v>76</v>
      </c>
      <c r="Q61" s="589" t="s">
        <v>76</v>
      </c>
      <c r="R61" s="589" t="s">
        <v>76</v>
      </c>
      <c r="S61" s="589" t="s">
        <v>76</v>
      </c>
      <c r="T61" s="589" t="s">
        <v>76</v>
      </c>
      <c r="U61" s="589" t="s">
        <v>76</v>
      </c>
      <c r="V61" s="589" t="s">
        <v>76</v>
      </c>
      <c r="W61" s="589" t="s">
        <v>76</v>
      </c>
    </row>
    <row r="62" spans="1:23" ht="45" x14ac:dyDescent="0.25">
      <c r="A62" s="2" t="s">
        <v>760</v>
      </c>
      <c r="B62" s="98" t="str">
        <f>'6'!B36</f>
        <v>ŠAKI-P.2</v>
      </c>
      <c r="C62" s="333" t="s">
        <v>1323</v>
      </c>
      <c r="D62" s="587" t="s">
        <v>76</v>
      </c>
      <c r="E62" s="587" t="s">
        <v>76</v>
      </c>
      <c r="F62" s="589" t="s">
        <v>76</v>
      </c>
      <c r="G62" s="589" t="s">
        <v>76</v>
      </c>
      <c r="H62" s="589" t="s">
        <v>76</v>
      </c>
      <c r="I62" s="589" t="s">
        <v>77</v>
      </c>
      <c r="J62" s="589" t="s">
        <v>76</v>
      </c>
      <c r="K62" s="589" t="s">
        <v>76</v>
      </c>
      <c r="L62" s="589" t="s">
        <v>76</v>
      </c>
      <c r="M62" s="589" t="s">
        <v>76</v>
      </c>
      <c r="N62" s="589" t="s">
        <v>76</v>
      </c>
      <c r="O62" s="589" t="s">
        <v>76</v>
      </c>
      <c r="P62" s="589" t="s">
        <v>76</v>
      </c>
      <c r="Q62" s="589" t="s">
        <v>76</v>
      </c>
      <c r="R62" s="589" t="s">
        <v>76</v>
      </c>
      <c r="S62" s="589" t="s">
        <v>76</v>
      </c>
      <c r="T62" s="589" t="s">
        <v>76</v>
      </c>
      <c r="U62" s="589" t="s">
        <v>76</v>
      </c>
      <c r="V62" s="589" t="s">
        <v>76</v>
      </c>
      <c r="W62" s="589" t="s">
        <v>76</v>
      </c>
    </row>
    <row r="63" spans="1:23" ht="45" x14ac:dyDescent="0.25">
      <c r="A63" s="2" t="s">
        <v>761</v>
      </c>
      <c r="B63" s="98" t="str">
        <f>'6'!B37</f>
        <v>ŠAKI-P.3</v>
      </c>
      <c r="C63" s="333" t="s">
        <v>1323</v>
      </c>
      <c r="D63" s="587" t="s">
        <v>76</v>
      </c>
      <c r="E63" s="587" t="s">
        <v>76</v>
      </c>
      <c r="F63" s="589" t="s">
        <v>76</v>
      </c>
      <c r="G63" s="589" t="s">
        <v>76</v>
      </c>
      <c r="H63" s="589" t="s">
        <v>77</v>
      </c>
      <c r="I63" s="589" t="s">
        <v>76</v>
      </c>
      <c r="J63" s="589" t="s">
        <v>76</v>
      </c>
      <c r="K63" s="589" t="s">
        <v>76</v>
      </c>
      <c r="L63" s="589" t="s">
        <v>76</v>
      </c>
      <c r="M63" s="589" t="s">
        <v>76</v>
      </c>
      <c r="N63" s="589" t="s">
        <v>76</v>
      </c>
      <c r="O63" s="589" t="s">
        <v>76</v>
      </c>
      <c r="P63" s="589" t="s">
        <v>76</v>
      </c>
      <c r="Q63" s="589" t="s">
        <v>76</v>
      </c>
      <c r="R63" s="589" t="s">
        <v>76</v>
      </c>
      <c r="S63" s="589" t="s">
        <v>76</v>
      </c>
      <c r="T63" s="589" t="s">
        <v>76</v>
      </c>
      <c r="U63" s="589" t="s">
        <v>76</v>
      </c>
      <c r="V63" s="589" t="s">
        <v>76</v>
      </c>
      <c r="W63" s="589" t="s">
        <v>76</v>
      </c>
    </row>
    <row r="64" spans="1:23" ht="45" x14ac:dyDescent="0.25">
      <c r="A64" s="2" t="s">
        <v>762</v>
      </c>
      <c r="B64" s="98" t="str">
        <f>'6'!B38</f>
        <v>ŠAKI-P.4</v>
      </c>
      <c r="C64" s="333" t="s">
        <v>1323</v>
      </c>
      <c r="D64" s="587" t="s">
        <v>76</v>
      </c>
      <c r="E64" s="587" t="s">
        <v>76</v>
      </c>
      <c r="F64" s="589" t="s">
        <v>76</v>
      </c>
      <c r="G64" s="589" t="s">
        <v>76</v>
      </c>
      <c r="H64" s="589" t="s">
        <v>76</v>
      </c>
      <c r="I64" s="589" t="s">
        <v>76</v>
      </c>
      <c r="J64" s="589" t="s">
        <v>76</v>
      </c>
      <c r="K64" s="589" t="s">
        <v>76</v>
      </c>
      <c r="L64" s="589" t="s">
        <v>76</v>
      </c>
      <c r="M64" s="589" t="s">
        <v>76</v>
      </c>
      <c r="N64" s="589" t="s">
        <v>76</v>
      </c>
      <c r="O64" s="589" t="s">
        <v>76</v>
      </c>
      <c r="P64" s="589" t="s">
        <v>76</v>
      </c>
      <c r="Q64" s="589" t="s">
        <v>76</v>
      </c>
      <c r="R64" s="589" t="s">
        <v>76</v>
      </c>
      <c r="S64" s="589" t="s">
        <v>76</v>
      </c>
      <c r="T64" s="589" t="s">
        <v>76</v>
      </c>
      <c r="U64" s="589" t="s">
        <v>76</v>
      </c>
      <c r="V64" s="589" t="s">
        <v>76</v>
      </c>
      <c r="W64" s="589" t="s">
        <v>76</v>
      </c>
    </row>
    <row r="65" spans="1:23" ht="45" x14ac:dyDescent="0.25">
      <c r="A65" s="2" t="s">
        <v>763</v>
      </c>
      <c r="B65" s="98" t="str">
        <f>'6'!B39</f>
        <v>ŠAKI-P.5</v>
      </c>
      <c r="C65" s="333" t="s">
        <v>1323</v>
      </c>
      <c r="D65" s="587" t="s">
        <v>76</v>
      </c>
      <c r="E65" s="587" t="s">
        <v>76</v>
      </c>
      <c r="F65" s="589" t="s">
        <v>76</v>
      </c>
      <c r="G65" s="589" t="s">
        <v>76</v>
      </c>
      <c r="H65" s="589" t="s">
        <v>76</v>
      </c>
      <c r="I65" s="589" t="s">
        <v>76</v>
      </c>
      <c r="J65" s="589" t="s">
        <v>76</v>
      </c>
      <c r="K65" s="589" t="s">
        <v>76</v>
      </c>
      <c r="L65" s="589" t="s">
        <v>76</v>
      </c>
      <c r="M65" s="589" t="s">
        <v>76</v>
      </c>
      <c r="N65" s="589" t="s">
        <v>76</v>
      </c>
      <c r="O65" s="589" t="s">
        <v>76</v>
      </c>
      <c r="P65" s="589" t="s">
        <v>76</v>
      </c>
      <c r="Q65" s="589" t="s">
        <v>76</v>
      </c>
      <c r="R65" s="589" t="s">
        <v>76</v>
      </c>
      <c r="S65" s="589" t="s">
        <v>76</v>
      </c>
      <c r="T65" s="589" t="s">
        <v>76</v>
      </c>
      <c r="U65" s="589" t="s">
        <v>76</v>
      </c>
      <c r="V65" s="589" t="s">
        <v>76</v>
      </c>
      <c r="W65" s="589" t="s">
        <v>76</v>
      </c>
    </row>
    <row r="66" spans="1:23" ht="45" x14ac:dyDescent="0.25">
      <c r="A66" s="2" t="s">
        <v>764</v>
      </c>
      <c r="B66" s="98" t="str">
        <f>'6'!B40</f>
        <v>ŠAKI-P.6</v>
      </c>
      <c r="C66" s="333" t="s">
        <v>1323</v>
      </c>
      <c r="D66" s="587" t="s">
        <v>76</v>
      </c>
      <c r="E66" s="587" t="s">
        <v>76</v>
      </c>
      <c r="F66" s="589" t="s">
        <v>76</v>
      </c>
      <c r="G66" s="589" t="s">
        <v>76</v>
      </c>
      <c r="H66" s="589" t="s">
        <v>76</v>
      </c>
      <c r="I66" s="589" t="s">
        <v>76</v>
      </c>
      <c r="J66" s="589" t="s">
        <v>76</v>
      </c>
      <c r="K66" s="589" t="s">
        <v>76</v>
      </c>
      <c r="L66" s="589" t="s">
        <v>76</v>
      </c>
      <c r="M66" s="589" t="s">
        <v>76</v>
      </c>
      <c r="N66" s="589" t="s">
        <v>76</v>
      </c>
      <c r="O66" s="589" t="s">
        <v>76</v>
      </c>
      <c r="P66" s="589" t="s">
        <v>76</v>
      </c>
      <c r="Q66" s="589" t="s">
        <v>76</v>
      </c>
      <c r="R66" s="589" t="s">
        <v>76</v>
      </c>
      <c r="S66" s="589" t="s">
        <v>76</v>
      </c>
      <c r="T66" s="589" t="s">
        <v>76</v>
      </c>
      <c r="U66" s="589" t="s">
        <v>76</v>
      </c>
      <c r="V66" s="589" t="s">
        <v>76</v>
      </c>
      <c r="W66" s="589" t="s">
        <v>76</v>
      </c>
    </row>
    <row r="67" spans="1:23" ht="45" x14ac:dyDescent="0.25">
      <c r="A67" s="2" t="s">
        <v>765</v>
      </c>
      <c r="B67" s="98" t="str">
        <f>'6'!B41</f>
        <v>ŠAKI-P.7</v>
      </c>
      <c r="C67" s="333" t="s">
        <v>1323</v>
      </c>
      <c r="D67" s="587" t="s">
        <v>76</v>
      </c>
      <c r="E67" s="587" t="s">
        <v>76</v>
      </c>
      <c r="F67" s="589" t="s">
        <v>76</v>
      </c>
      <c r="G67" s="589" t="s">
        <v>76</v>
      </c>
      <c r="H67" s="589" t="s">
        <v>76</v>
      </c>
      <c r="I67" s="589" t="s">
        <v>76</v>
      </c>
      <c r="J67" s="589" t="s">
        <v>76</v>
      </c>
      <c r="K67" s="589" t="s">
        <v>76</v>
      </c>
      <c r="L67" s="589" t="s">
        <v>76</v>
      </c>
      <c r="M67" s="589" t="s">
        <v>76</v>
      </c>
      <c r="N67" s="589" t="s">
        <v>76</v>
      </c>
      <c r="O67" s="589" t="s">
        <v>76</v>
      </c>
      <c r="P67" s="589" t="s">
        <v>76</v>
      </c>
      <c r="Q67" s="589" t="s">
        <v>76</v>
      </c>
      <c r="R67" s="589" t="s">
        <v>76</v>
      </c>
      <c r="S67" s="589" t="s">
        <v>76</v>
      </c>
      <c r="T67" s="589" t="s">
        <v>76</v>
      </c>
      <c r="U67" s="589" t="s">
        <v>76</v>
      </c>
      <c r="V67" s="589" t="s">
        <v>76</v>
      </c>
      <c r="W67" s="589" t="s">
        <v>76</v>
      </c>
    </row>
    <row r="68" spans="1:23" ht="45" x14ac:dyDescent="0.25">
      <c r="A68" s="2" t="s">
        <v>766</v>
      </c>
      <c r="B68" s="98" t="str">
        <f>'6'!B42</f>
        <v>ŠAKI-P.8</v>
      </c>
      <c r="C68" s="333" t="s">
        <v>1323</v>
      </c>
      <c r="D68" s="587" t="s">
        <v>76</v>
      </c>
      <c r="E68" s="587" t="s">
        <v>76</v>
      </c>
      <c r="F68" s="589" t="s">
        <v>76</v>
      </c>
      <c r="G68" s="589" t="s">
        <v>76</v>
      </c>
      <c r="H68" s="589" t="s">
        <v>76</v>
      </c>
      <c r="I68" s="589" t="s">
        <v>76</v>
      </c>
      <c r="J68" s="589" t="s">
        <v>76</v>
      </c>
      <c r="K68" s="589" t="s">
        <v>76</v>
      </c>
      <c r="L68" s="589" t="s">
        <v>76</v>
      </c>
      <c r="M68" s="589" t="s">
        <v>76</v>
      </c>
      <c r="N68" s="589" t="s">
        <v>76</v>
      </c>
      <c r="O68" s="589" t="s">
        <v>76</v>
      </c>
      <c r="P68" s="589" t="s">
        <v>76</v>
      </c>
      <c r="Q68" s="589" t="s">
        <v>76</v>
      </c>
      <c r="R68" s="589" t="s">
        <v>76</v>
      </c>
      <c r="S68" s="589" t="s">
        <v>76</v>
      </c>
      <c r="T68" s="589" t="s">
        <v>76</v>
      </c>
      <c r="U68" s="589" t="s">
        <v>76</v>
      </c>
      <c r="V68" s="589" t="s">
        <v>76</v>
      </c>
      <c r="W68" s="589" t="s">
        <v>76</v>
      </c>
    </row>
    <row r="69" spans="1:23" ht="45" x14ac:dyDescent="0.25">
      <c r="A69" s="2" t="s">
        <v>767</v>
      </c>
      <c r="B69" s="98" t="str">
        <f>'6'!B43</f>
        <v>ŠAKI-P.9</v>
      </c>
      <c r="C69" s="333" t="s">
        <v>1323</v>
      </c>
      <c r="D69" s="587" t="s">
        <v>76</v>
      </c>
      <c r="E69" s="587" t="s">
        <v>76</v>
      </c>
      <c r="F69" s="589" t="s">
        <v>76</v>
      </c>
      <c r="G69" s="589" t="s">
        <v>76</v>
      </c>
      <c r="H69" s="589" t="s">
        <v>76</v>
      </c>
      <c r="I69" s="589" t="s">
        <v>76</v>
      </c>
      <c r="J69" s="589" t="s">
        <v>76</v>
      </c>
      <c r="K69" s="589" t="s">
        <v>76</v>
      </c>
      <c r="L69" s="589" t="s">
        <v>76</v>
      </c>
      <c r="M69" s="589" t="s">
        <v>76</v>
      </c>
      <c r="N69" s="589" t="s">
        <v>76</v>
      </c>
      <c r="O69" s="589" t="s">
        <v>76</v>
      </c>
      <c r="P69" s="589" t="s">
        <v>76</v>
      </c>
      <c r="Q69" s="589" t="s">
        <v>76</v>
      </c>
      <c r="R69" s="589" t="s">
        <v>76</v>
      </c>
      <c r="S69" s="589" t="s">
        <v>76</v>
      </c>
      <c r="T69" s="589" t="s">
        <v>76</v>
      </c>
      <c r="U69" s="589" t="s">
        <v>76</v>
      </c>
      <c r="V69" s="589" t="s">
        <v>76</v>
      </c>
      <c r="W69" s="589" t="s">
        <v>76</v>
      </c>
    </row>
    <row r="70" spans="1:23" ht="45" x14ac:dyDescent="0.25">
      <c r="A70" s="2" t="s">
        <v>768</v>
      </c>
      <c r="B70" s="129" t="str">
        <f>'6'!B44</f>
        <v>ŠAKI-P.10</v>
      </c>
      <c r="C70" s="333" t="s">
        <v>1323</v>
      </c>
      <c r="D70" s="588" t="s">
        <v>76</v>
      </c>
      <c r="E70" s="588" t="s">
        <v>76</v>
      </c>
      <c r="F70" s="591" t="s">
        <v>76</v>
      </c>
      <c r="G70" s="591" t="s">
        <v>76</v>
      </c>
      <c r="H70" s="591" t="s">
        <v>76</v>
      </c>
      <c r="I70" s="591" t="s">
        <v>76</v>
      </c>
      <c r="J70" s="591" t="s">
        <v>76</v>
      </c>
      <c r="K70" s="591" t="s">
        <v>76</v>
      </c>
      <c r="L70" s="591" t="s">
        <v>76</v>
      </c>
      <c r="M70" s="591" t="s">
        <v>76</v>
      </c>
      <c r="N70" s="591" t="s">
        <v>76</v>
      </c>
      <c r="O70" s="591" t="s">
        <v>76</v>
      </c>
      <c r="P70" s="591" t="s">
        <v>76</v>
      </c>
      <c r="Q70" s="591" t="s">
        <v>76</v>
      </c>
      <c r="R70" s="591" t="s">
        <v>76</v>
      </c>
      <c r="S70" s="591" t="s">
        <v>76</v>
      </c>
      <c r="T70" s="591" t="s">
        <v>76</v>
      </c>
      <c r="U70" s="591" t="s">
        <v>76</v>
      </c>
      <c r="V70" s="591" t="s">
        <v>76</v>
      </c>
      <c r="W70" s="591" t="s">
        <v>76</v>
      </c>
    </row>
    <row r="71" spans="1:23" x14ac:dyDescent="0.25">
      <c r="A71" s="2" t="s">
        <v>769</v>
      </c>
      <c r="B71" s="125" t="s">
        <v>1109</v>
      </c>
      <c r="C71" s="333" t="s">
        <v>1534</v>
      </c>
      <c r="D71" s="126"/>
      <c r="E71" s="126"/>
      <c r="F71" s="126"/>
      <c r="G71" s="126"/>
      <c r="H71" s="126"/>
      <c r="I71" s="126"/>
      <c r="J71" s="126"/>
      <c r="K71" s="126"/>
      <c r="L71" s="126"/>
      <c r="M71" s="126"/>
      <c r="N71" s="126"/>
      <c r="O71" s="126"/>
      <c r="P71" s="126"/>
      <c r="Q71" s="126"/>
      <c r="R71" s="126"/>
      <c r="S71" s="126"/>
      <c r="T71" s="126"/>
      <c r="U71" s="126"/>
      <c r="V71" s="126"/>
      <c r="W71" s="126"/>
    </row>
    <row r="72" spans="1:23" x14ac:dyDescent="0.25">
      <c r="A72" s="2" t="s">
        <v>770</v>
      </c>
      <c r="B72" s="124" t="s">
        <v>508</v>
      </c>
      <c r="C72" s="333" t="s">
        <v>1515</v>
      </c>
      <c r="D72" s="583" t="s">
        <v>77</v>
      </c>
      <c r="E72" s="583" t="s">
        <v>77</v>
      </c>
      <c r="F72" s="583" t="s">
        <v>77</v>
      </c>
      <c r="G72" s="583" t="s">
        <v>77</v>
      </c>
      <c r="H72" s="583" t="s">
        <v>76</v>
      </c>
      <c r="I72" s="583" t="s">
        <v>76</v>
      </c>
      <c r="J72" s="583" t="s">
        <v>76</v>
      </c>
      <c r="K72" s="583" t="s">
        <v>76</v>
      </c>
      <c r="L72" s="583" t="s">
        <v>76</v>
      </c>
      <c r="M72" s="583" t="s">
        <v>76</v>
      </c>
      <c r="N72" s="583" t="s">
        <v>76</v>
      </c>
      <c r="O72" s="583" t="s">
        <v>76</v>
      </c>
      <c r="P72" s="583" t="s">
        <v>76</v>
      </c>
      <c r="Q72" s="583" t="s">
        <v>76</v>
      </c>
      <c r="R72" s="583" t="s">
        <v>76</v>
      </c>
      <c r="S72" s="583" t="s">
        <v>76</v>
      </c>
      <c r="T72" s="583" t="s">
        <v>76</v>
      </c>
      <c r="U72" s="583" t="s">
        <v>76</v>
      </c>
      <c r="V72" s="583" t="s">
        <v>76</v>
      </c>
      <c r="W72" s="583" t="s">
        <v>76</v>
      </c>
    </row>
    <row r="73" spans="1:23" ht="105" x14ac:dyDescent="0.25">
      <c r="A73" s="2" t="s">
        <v>771</v>
      </c>
      <c r="B73" s="126" t="s">
        <v>509</v>
      </c>
      <c r="C73" s="333" t="s">
        <v>1630</v>
      </c>
      <c r="D73" s="583" t="s">
        <v>76</v>
      </c>
      <c r="E73" s="583" t="s">
        <v>76</v>
      </c>
      <c r="F73" s="583" t="s">
        <v>76</v>
      </c>
      <c r="G73" s="583" t="s">
        <v>76</v>
      </c>
      <c r="H73" s="583" t="s">
        <v>77</v>
      </c>
      <c r="I73" s="583" t="s">
        <v>77</v>
      </c>
      <c r="J73" s="583" t="s">
        <v>76</v>
      </c>
      <c r="K73" s="583" t="s">
        <v>76</v>
      </c>
      <c r="L73" s="583" t="s">
        <v>76</v>
      </c>
      <c r="M73" s="583" t="s">
        <v>76</v>
      </c>
      <c r="N73" s="583" t="s">
        <v>76</v>
      </c>
      <c r="O73" s="583" t="s">
        <v>76</v>
      </c>
      <c r="P73" s="583" t="s">
        <v>76</v>
      </c>
      <c r="Q73" s="583" t="s">
        <v>76</v>
      </c>
      <c r="R73" s="583" t="s">
        <v>76</v>
      </c>
      <c r="S73" s="583" t="s">
        <v>76</v>
      </c>
      <c r="T73" s="583" t="s">
        <v>76</v>
      </c>
      <c r="U73" s="583" t="s">
        <v>76</v>
      </c>
      <c r="V73" s="583" t="s">
        <v>76</v>
      </c>
      <c r="W73" s="583" t="s">
        <v>76</v>
      </c>
    </row>
    <row r="74" spans="1:23" ht="90" x14ac:dyDescent="0.25">
      <c r="A74" s="2" t="s">
        <v>772</v>
      </c>
      <c r="B74" s="126" t="s">
        <v>1675</v>
      </c>
      <c r="C74" s="333" t="s">
        <v>1516</v>
      </c>
      <c r="D74" s="583" t="s">
        <v>76</v>
      </c>
      <c r="E74" s="583" t="s">
        <v>76</v>
      </c>
      <c r="F74" s="583" t="s">
        <v>77</v>
      </c>
      <c r="G74" s="583" t="s">
        <v>77</v>
      </c>
      <c r="H74" s="583" t="s">
        <v>76</v>
      </c>
      <c r="I74" s="583" t="s">
        <v>76</v>
      </c>
      <c r="J74" s="583" t="s">
        <v>76</v>
      </c>
      <c r="K74" s="583" t="s">
        <v>76</v>
      </c>
      <c r="L74" s="583" t="s">
        <v>76</v>
      </c>
      <c r="M74" s="583" t="s">
        <v>76</v>
      </c>
      <c r="N74" s="583" t="s">
        <v>76</v>
      </c>
      <c r="O74" s="583" t="s">
        <v>76</v>
      </c>
      <c r="P74" s="583" t="s">
        <v>76</v>
      </c>
      <c r="Q74" s="583" t="s">
        <v>76</v>
      </c>
      <c r="R74" s="583" t="s">
        <v>76</v>
      </c>
      <c r="S74" s="583" t="s">
        <v>76</v>
      </c>
      <c r="T74" s="583" t="s">
        <v>76</v>
      </c>
      <c r="U74" s="583" t="s">
        <v>76</v>
      </c>
      <c r="V74" s="583" t="s">
        <v>76</v>
      </c>
      <c r="W74" s="583" t="s">
        <v>76</v>
      </c>
    </row>
    <row r="75" spans="1:23" ht="90" x14ac:dyDescent="0.25">
      <c r="A75" s="2" t="s">
        <v>773</v>
      </c>
      <c r="B75" s="126" t="s">
        <v>516</v>
      </c>
      <c r="C75" s="333" t="s">
        <v>1517</v>
      </c>
      <c r="D75" s="583" t="s">
        <v>76</v>
      </c>
      <c r="E75" s="583" t="s">
        <v>76</v>
      </c>
      <c r="F75" s="583" t="s">
        <v>76</v>
      </c>
      <c r="G75" s="583" t="s">
        <v>76</v>
      </c>
      <c r="H75" s="583" t="s">
        <v>76</v>
      </c>
      <c r="I75" s="583" t="s">
        <v>76</v>
      </c>
      <c r="J75" s="583" t="s">
        <v>76</v>
      </c>
      <c r="K75" s="583" t="s">
        <v>76</v>
      </c>
      <c r="L75" s="583" t="s">
        <v>76</v>
      </c>
      <c r="M75" s="583" t="s">
        <v>76</v>
      </c>
      <c r="N75" s="583" t="s">
        <v>76</v>
      </c>
      <c r="O75" s="583" t="s">
        <v>76</v>
      </c>
      <c r="P75" s="583" t="s">
        <v>76</v>
      </c>
      <c r="Q75" s="583" t="s">
        <v>76</v>
      </c>
      <c r="R75" s="583" t="s">
        <v>76</v>
      </c>
      <c r="S75" s="583" t="s">
        <v>76</v>
      </c>
      <c r="T75" s="583" t="s">
        <v>76</v>
      </c>
      <c r="U75" s="583" t="s">
        <v>76</v>
      </c>
      <c r="V75" s="583" t="s">
        <v>76</v>
      </c>
      <c r="W75" s="583" t="s">
        <v>76</v>
      </c>
    </row>
    <row r="76" spans="1:23" ht="90" x14ac:dyDescent="0.25">
      <c r="A76" s="2" t="s">
        <v>774</v>
      </c>
      <c r="B76" s="126" t="s">
        <v>510</v>
      </c>
      <c r="C76" s="333" t="s">
        <v>1518</v>
      </c>
      <c r="D76" s="583" t="s">
        <v>76</v>
      </c>
      <c r="E76" s="583" t="s">
        <v>76</v>
      </c>
      <c r="F76" s="583" t="s">
        <v>76</v>
      </c>
      <c r="G76" s="583" t="s">
        <v>76</v>
      </c>
      <c r="H76" s="583" t="s">
        <v>76</v>
      </c>
      <c r="I76" s="583" t="s">
        <v>76</v>
      </c>
      <c r="J76" s="583" t="s">
        <v>76</v>
      </c>
      <c r="K76" s="583" t="s">
        <v>76</v>
      </c>
      <c r="L76" s="583" t="s">
        <v>76</v>
      </c>
      <c r="M76" s="583" t="s">
        <v>76</v>
      </c>
      <c r="N76" s="583" t="s">
        <v>76</v>
      </c>
      <c r="O76" s="583" t="s">
        <v>76</v>
      </c>
      <c r="P76" s="583" t="s">
        <v>76</v>
      </c>
      <c r="Q76" s="583" t="s">
        <v>76</v>
      </c>
      <c r="R76" s="583" t="s">
        <v>76</v>
      </c>
      <c r="S76" s="583" t="s">
        <v>76</v>
      </c>
      <c r="T76" s="583" t="s">
        <v>76</v>
      </c>
      <c r="U76" s="583" t="s">
        <v>76</v>
      </c>
      <c r="V76" s="583" t="s">
        <v>76</v>
      </c>
      <c r="W76" s="583" t="s">
        <v>76</v>
      </c>
    </row>
    <row r="77" spans="1:23" ht="60" x14ac:dyDescent="0.25">
      <c r="A77" s="2" t="s">
        <v>775</v>
      </c>
      <c r="B77" s="126" t="s">
        <v>511</v>
      </c>
      <c r="C77" s="333" t="s">
        <v>1519</v>
      </c>
      <c r="D77" s="583" t="s">
        <v>77</v>
      </c>
      <c r="E77" s="583" t="s">
        <v>77</v>
      </c>
      <c r="F77" s="583" t="s">
        <v>76</v>
      </c>
      <c r="G77" s="583" t="s">
        <v>77</v>
      </c>
      <c r="H77" s="583" t="s">
        <v>76</v>
      </c>
      <c r="I77" s="583" t="s">
        <v>76</v>
      </c>
      <c r="J77" s="583" t="s">
        <v>76</v>
      </c>
      <c r="K77" s="583" t="s">
        <v>76</v>
      </c>
      <c r="L77" s="583" t="s">
        <v>76</v>
      </c>
      <c r="M77" s="583" t="s">
        <v>76</v>
      </c>
      <c r="N77" s="583" t="s">
        <v>76</v>
      </c>
      <c r="O77" s="583" t="s">
        <v>76</v>
      </c>
      <c r="P77" s="583" t="s">
        <v>76</v>
      </c>
      <c r="Q77" s="583" t="s">
        <v>76</v>
      </c>
      <c r="R77" s="583" t="s">
        <v>76</v>
      </c>
      <c r="S77" s="583" t="s">
        <v>76</v>
      </c>
      <c r="T77" s="583" t="s">
        <v>76</v>
      </c>
      <c r="U77" s="583" t="s">
        <v>76</v>
      </c>
      <c r="V77" s="583" t="s">
        <v>76</v>
      </c>
      <c r="W77" s="583" t="s">
        <v>76</v>
      </c>
    </row>
    <row r="78" spans="1:23" ht="60" x14ac:dyDescent="0.25">
      <c r="A78" s="2" t="s">
        <v>776</v>
      </c>
      <c r="B78" s="126" t="s">
        <v>512</v>
      </c>
      <c r="C78" s="333" t="s">
        <v>1520</v>
      </c>
      <c r="D78" s="583" t="s">
        <v>77</v>
      </c>
      <c r="E78" s="583" t="s">
        <v>77</v>
      </c>
      <c r="F78" s="583" t="s">
        <v>76</v>
      </c>
      <c r="G78" s="583" t="s">
        <v>77</v>
      </c>
      <c r="H78" s="583" t="s">
        <v>76</v>
      </c>
      <c r="I78" s="583" t="s">
        <v>76</v>
      </c>
      <c r="J78" s="583" t="s">
        <v>76</v>
      </c>
      <c r="K78" s="583" t="s">
        <v>76</v>
      </c>
      <c r="L78" s="583" t="s">
        <v>76</v>
      </c>
      <c r="M78" s="583" t="s">
        <v>76</v>
      </c>
      <c r="N78" s="583" t="s">
        <v>76</v>
      </c>
      <c r="O78" s="583" t="s">
        <v>76</v>
      </c>
      <c r="P78" s="583" t="s">
        <v>76</v>
      </c>
      <c r="Q78" s="583" t="s">
        <v>76</v>
      </c>
      <c r="R78" s="583" t="s">
        <v>76</v>
      </c>
      <c r="S78" s="583" t="s">
        <v>76</v>
      </c>
      <c r="T78" s="583" t="s">
        <v>76</v>
      </c>
      <c r="U78" s="583" t="s">
        <v>76</v>
      </c>
      <c r="V78" s="583" t="s">
        <v>76</v>
      </c>
      <c r="W78" s="583" t="s">
        <v>76</v>
      </c>
    </row>
    <row r="79" spans="1:23" ht="60" x14ac:dyDescent="0.25">
      <c r="A79" s="2" t="s">
        <v>777</v>
      </c>
      <c r="B79" s="126" t="s">
        <v>513</v>
      </c>
      <c r="C79" s="333" t="s">
        <v>1521</v>
      </c>
      <c r="D79" s="583" t="s">
        <v>76</v>
      </c>
      <c r="E79" s="583" t="s">
        <v>76</v>
      </c>
      <c r="F79" s="583" t="s">
        <v>76</v>
      </c>
      <c r="G79" s="583" t="s">
        <v>76</v>
      </c>
      <c r="H79" s="583" t="s">
        <v>76</v>
      </c>
      <c r="I79" s="583" t="s">
        <v>77</v>
      </c>
      <c r="J79" s="583" t="s">
        <v>76</v>
      </c>
      <c r="K79" s="583" t="s">
        <v>76</v>
      </c>
      <c r="L79" s="583" t="s">
        <v>76</v>
      </c>
      <c r="M79" s="583" t="s">
        <v>76</v>
      </c>
      <c r="N79" s="583" t="s">
        <v>76</v>
      </c>
      <c r="O79" s="583" t="s">
        <v>76</v>
      </c>
      <c r="P79" s="583" t="s">
        <v>76</v>
      </c>
      <c r="Q79" s="583" t="s">
        <v>76</v>
      </c>
      <c r="R79" s="583" t="s">
        <v>76</v>
      </c>
      <c r="S79" s="583" t="s">
        <v>76</v>
      </c>
      <c r="T79" s="583" t="s">
        <v>76</v>
      </c>
      <c r="U79" s="583" t="s">
        <v>76</v>
      </c>
      <c r="V79" s="583" t="s">
        <v>76</v>
      </c>
      <c r="W79" s="583" t="s">
        <v>76</v>
      </c>
    </row>
    <row r="80" spans="1:23" ht="60" x14ac:dyDescent="0.25">
      <c r="A80" s="2" t="s">
        <v>778</v>
      </c>
      <c r="B80" s="126" t="s">
        <v>514</v>
      </c>
      <c r="C80" s="333" t="s">
        <v>1522</v>
      </c>
      <c r="D80" s="583" t="s">
        <v>77</v>
      </c>
      <c r="E80" s="583" t="s">
        <v>77</v>
      </c>
      <c r="F80" s="583" t="s">
        <v>77</v>
      </c>
      <c r="G80" s="583" t="s">
        <v>77</v>
      </c>
      <c r="H80" s="583" t="s">
        <v>76</v>
      </c>
      <c r="I80" s="583" t="s">
        <v>76</v>
      </c>
      <c r="J80" s="583" t="s">
        <v>76</v>
      </c>
      <c r="K80" s="583" t="s">
        <v>76</v>
      </c>
      <c r="L80" s="583" t="s">
        <v>76</v>
      </c>
      <c r="M80" s="583" t="s">
        <v>76</v>
      </c>
      <c r="N80" s="583" t="s">
        <v>76</v>
      </c>
      <c r="O80" s="583" t="s">
        <v>76</v>
      </c>
      <c r="P80" s="583" t="s">
        <v>76</v>
      </c>
      <c r="Q80" s="583" t="s">
        <v>76</v>
      </c>
      <c r="R80" s="583" t="s">
        <v>76</v>
      </c>
      <c r="S80" s="583" t="s">
        <v>76</v>
      </c>
      <c r="T80" s="583" t="s">
        <v>76</v>
      </c>
      <c r="U80" s="583" t="s">
        <v>76</v>
      </c>
      <c r="V80" s="583" t="s">
        <v>76</v>
      </c>
      <c r="W80" s="583" t="s">
        <v>76</v>
      </c>
    </row>
    <row r="81" spans="1:23" ht="60" x14ac:dyDescent="0.25">
      <c r="A81" s="2" t="s">
        <v>779</v>
      </c>
      <c r="B81" s="126" t="s">
        <v>515</v>
      </c>
      <c r="C81" s="333" t="s">
        <v>1523</v>
      </c>
      <c r="D81" s="583" t="s">
        <v>76</v>
      </c>
      <c r="E81" s="583" t="s">
        <v>76</v>
      </c>
      <c r="F81" s="583" t="s">
        <v>76</v>
      </c>
      <c r="G81" s="583" t="s">
        <v>77</v>
      </c>
      <c r="H81" s="583" t="s">
        <v>77</v>
      </c>
      <c r="I81" s="583" t="s">
        <v>76</v>
      </c>
      <c r="J81" s="583" t="s">
        <v>76</v>
      </c>
      <c r="K81" s="583" t="s">
        <v>76</v>
      </c>
      <c r="L81" s="583" t="s">
        <v>76</v>
      </c>
      <c r="M81" s="583" t="s">
        <v>76</v>
      </c>
      <c r="N81" s="583" t="s">
        <v>76</v>
      </c>
      <c r="O81" s="583" t="s">
        <v>76</v>
      </c>
      <c r="P81" s="583" t="s">
        <v>76</v>
      </c>
      <c r="Q81" s="583" t="s">
        <v>76</v>
      </c>
      <c r="R81" s="583" t="s">
        <v>76</v>
      </c>
      <c r="S81" s="583" t="s">
        <v>76</v>
      </c>
      <c r="T81" s="583" t="s">
        <v>76</v>
      </c>
      <c r="U81" s="583" t="s">
        <v>76</v>
      </c>
      <c r="V81" s="583" t="s">
        <v>76</v>
      </c>
      <c r="W81" s="583" t="s">
        <v>76</v>
      </c>
    </row>
    <row r="82" spans="1:23" x14ac:dyDescent="0.25">
      <c r="A82" s="2"/>
    </row>
  </sheetData>
  <sheetProtection algorithmName="SHA-512" hashValue="macuir/yDYsiL32MxVj9onMiX0AarWnIG4z+XydiuMU/DbmDFDTtKVgPgpE5GiFePhCxNKQVq8TO4csa9RGvQw==" saltValue="YcOTiOv7riTId1Pwfjjd0w==" spinCount="100000" sheet="1" objects="1" scenarios="1"/>
  <phoneticPr fontId="9" type="noConversion"/>
  <dataValidations count="8">
    <dataValidation type="decimal" allowBlank="1" showInputMessage="1" showErrorMessage="1" prompt="Įveskite skaičių be tarpų. Maksimali suma - 2 000 000." sqref="D33:W33" xr:uid="{8C6F73D4-F790-4747-A834-7B36F3502F05}">
      <formula1>0</formula1>
      <formula2>2000000</formula2>
    </dataValidation>
    <dataValidation type="whole" allowBlank="1" showInputMessage="1" showErrorMessage="1" prompt="Įveskite sveiką skaičių be tarpų. Maksimali reikšmė - 200." sqref="D34:W34 D46:W46" xr:uid="{7A60F373-7F07-4C39-99EA-71B0E919537B}">
      <formula1>0</formula1>
      <formula2>200</formula2>
    </dataValidation>
    <dataValidation type="textLength" allowBlank="1" showInputMessage="1" showErrorMessage="1" prompt="Maksimalus simbolių skaičius - 500" sqref="D18:W22 D27:W28" xr:uid="{96F05CA7-754D-416D-9F93-B0CD7138D84F}">
      <formula1>0</formula1>
      <formula2>500</formula2>
    </dataValidation>
    <dataValidation type="textLength" allowBlank="1" showInputMessage="1" showErrorMessage="1" prompt="Maksimalus simbolių skaičius - 300" sqref="D35:W35 D24:W24 D39:W39 D42:W42 D45:W45 D49:W49 D52:W52" xr:uid="{AFFEA5F4-B875-4820-806E-927C63E9BAB0}">
      <formula1>0</formula1>
      <formula2>300</formula2>
    </dataValidation>
    <dataValidation type="textLength" allowBlank="1" showInputMessage="1" showErrorMessage="1" prompt="Maksimalus simbolių skaičius - 50" sqref="D31:W31" xr:uid="{91CF2E73-22B8-4C8C-A31D-8AC9F987AB6D}">
      <formula1>0</formula1>
      <formula2>50</formula2>
    </dataValidation>
    <dataValidation type="textLength" allowBlank="1" showInputMessage="1" showErrorMessage="1" prompt="Maksimalus simbolių skaičius - 150" sqref="D25:W26" xr:uid="{CA82A696-0EB7-4EEC-B5CA-B09E3B7CE86F}">
      <formula1>0</formula1>
      <formula2>150</formula2>
    </dataValidation>
    <dataValidation type="textLength" allowBlank="1" showInputMessage="1" showErrorMessage="1" prompt="Maksimalus simbolių skaičius - 1000" sqref="D17:W17" xr:uid="{DAB23080-5FF5-4681-B4B8-05BCA6E4380C}">
      <formula1>0</formula1>
      <formula2>1000</formula2>
    </dataValidation>
    <dataValidation type="textLength" allowBlank="1" showInputMessage="1" showErrorMessage="1" prompt="Maksimalus simbolių skaičius - 200" sqref="D32:W32" xr:uid="{616526F9-DE8B-4766-AB78-CF10054126F2}">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verticalDpi="0"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r:uid="{24B24AAC-A904-4FF2-9D1C-360047C18DFD}">
          <x14:formula1>
            <xm:f>Sąrašai!$A$23:$A$24</xm:f>
          </x14:formula1>
          <xm:sqref>D38:W38 D12:W15 D61:W70 D55:W59 D72:W81 D51:W51 D48:W48</xm:sqref>
        </x14:dataValidation>
        <x14:dataValidation type="list" allowBlank="1" showInputMessage="1" showErrorMessage="1" xr:uid="{2343331C-CC94-4660-88E5-78D3FF6E24E6}">
          <x14:formula1>
            <xm:f>Sąrašai!$A$28:$A$30</xm:f>
          </x14:formula1>
          <xm:sqref>D44:W44 D41:W41</xm:sqref>
        </x14:dataValidation>
        <x14:dataValidation type="list" allowBlank="1" showInputMessage="1" showErrorMessage="1" xr:uid="{2CADBA29-F2D1-4F3C-A614-FFE49CA7EA6D}">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F882-0D99-44B1-AB6F-53D3F0E12A6D}">
  <sheetPr>
    <tabColor theme="0" tint="-0.249977111117893"/>
  </sheetPr>
  <dimension ref="A1:Y268"/>
  <sheetViews>
    <sheetView zoomScaleNormal="100" workbookViewId="0">
      <pane xSplit="3" ySplit="7" topLeftCell="D8" activePane="bottomRight" state="frozen"/>
      <selection pane="topRight"/>
      <selection pane="bottomLeft"/>
      <selection pane="bottomRight" activeCell="J112" sqref="J112"/>
    </sheetView>
  </sheetViews>
  <sheetFormatPr defaultColWidth="9.140625" defaultRowHeight="15" x14ac:dyDescent="0.25"/>
  <cols>
    <col min="1" max="1" width="8.7109375" style="13" customWidth="1"/>
    <col min="2" max="2" width="48.7109375" style="13" customWidth="1"/>
    <col min="3" max="3" width="15.7109375" style="15" customWidth="1"/>
    <col min="4" max="23" width="12.7109375" style="217" customWidth="1"/>
    <col min="24" max="24" width="9.140625" style="13"/>
    <col min="25" max="25" width="15.7109375" style="18" hidden="1" customWidth="1"/>
    <col min="26" max="16384" width="9.140625" style="13"/>
  </cols>
  <sheetData>
    <row r="1" spans="1:25" s="38" customFormat="1" ht="18.75" x14ac:dyDescent="0.25">
      <c r="A1" s="36" t="s">
        <v>207</v>
      </c>
      <c r="B1" s="36" t="s">
        <v>1616</v>
      </c>
      <c r="C1" s="37"/>
      <c r="D1" s="107"/>
      <c r="E1" s="107"/>
      <c r="F1" s="43"/>
      <c r="G1" s="43"/>
      <c r="H1" s="107"/>
      <c r="I1" s="43"/>
      <c r="J1" s="43"/>
      <c r="K1" s="107"/>
      <c r="L1" s="43"/>
      <c r="M1" s="43"/>
      <c r="N1" s="43"/>
      <c r="O1" s="43"/>
      <c r="P1" s="43"/>
      <c r="Q1" s="43"/>
      <c r="R1" s="43"/>
      <c r="S1" s="43"/>
      <c r="T1" s="43"/>
      <c r="U1" s="43"/>
      <c r="V1" s="43"/>
      <c r="W1" s="43"/>
      <c r="Y1" s="18"/>
    </row>
    <row r="2" spans="1:25" x14ac:dyDescent="0.25">
      <c r="A2" s="1"/>
      <c r="B2" s="1"/>
      <c r="D2" s="192"/>
      <c r="E2" s="192"/>
      <c r="F2" s="192"/>
      <c r="G2" s="192"/>
      <c r="H2" s="192"/>
      <c r="I2" s="192"/>
      <c r="J2" s="192"/>
      <c r="K2" s="192"/>
      <c r="L2" s="192"/>
      <c r="M2" s="192"/>
      <c r="N2" s="192"/>
      <c r="O2" s="192"/>
      <c r="P2" s="192"/>
      <c r="Q2" s="192"/>
      <c r="R2" s="192"/>
      <c r="S2" s="192"/>
      <c r="T2" s="192"/>
      <c r="U2" s="192"/>
      <c r="V2" s="192"/>
      <c r="W2" s="192"/>
      <c r="Y2" s="175"/>
    </row>
    <row r="3" spans="1:25" x14ac:dyDescent="0.25">
      <c r="A3" s="1"/>
      <c r="B3" s="139" t="s">
        <v>1272</v>
      </c>
      <c r="C3" s="204" t="str">
        <f>'1'!C8</f>
        <v>ŠAKI</v>
      </c>
      <c r="Y3" s="13"/>
    </row>
    <row r="4" spans="1:25" s="1" customFormat="1" x14ac:dyDescent="0.25">
      <c r="D4" s="192"/>
      <c r="E4" s="192"/>
      <c r="F4" s="192"/>
      <c r="G4" s="192"/>
      <c r="H4" s="192"/>
      <c r="I4" s="192"/>
      <c r="J4" s="192"/>
      <c r="K4" s="192"/>
      <c r="L4" s="192"/>
      <c r="M4" s="192"/>
      <c r="N4" s="192"/>
      <c r="O4" s="192"/>
      <c r="P4" s="192"/>
      <c r="Q4" s="192"/>
      <c r="R4" s="192"/>
      <c r="S4" s="192"/>
      <c r="T4" s="192"/>
      <c r="U4" s="192"/>
      <c r="V4" s="192"/>
      <c r="W4" s="192"/>
      <c r="Y4" s="18"/>
    </row>
    <row r="5" spans="1:25" x14ac:dyDescent="0.25">
      <c r="A5" s="1"/>
      <c r="B5" s="257">
        <v>1</v>
      </c>
      <c r="C5" s="400">
        <v>2</v>
      </c>
      <c r="D5" s="20">
        <v>3</v>
      </c>
      <c r="E5" s="20">
        <v>4</v>
      </c>
      <c r="F5" s="20">
        <v>5</v>
      </c>
      <c r="G5" s="46">
        <v>6</v>
      </c>
      <c r="H5" s="20">
        <v>7</v>
      </c>
      <c r="I5" s="20">
        <v>8</v>
      </c>
      <c r="J5" s="20">
        <v>9</v>
      </c>
      <c r="K5" s="46">
        <v>10</v>
      </c>
      <c r="L5" s="20">
        <v>11</v>
      </c>
      <c r="M5" s="20">
        <v>12</v>
      </c>
      <c r="N5" s="20">
        <v>13</v>
      </c>
      <c r="O5" s="46">
        <v>14</v>
      </c>
      <c r="P5" s="20">
        <v>15</v>
      </c>
      <c r="Q5" s="20">
        <v>16</v>
      </c>
      <c r="R5" s="20">
        <v>17</v>
      </c>
      <c r="S5" s="46">
        <v>18</v>
      </c>
      <c r="T5" s="20">
        <v>19</v>
      </c>
      <c r="U5" s="20">
        <v>20</v>
      </c>
      <c r="V5" s="20">
        <v>21</v>
      </c>
      <c r="W5" s="46">
        <v>22</v>
      </c>
      <c r="Y5" s="120" t="s">
        <v>1316</v>
      </c>
    </row>
    <row r="6" spans="1:25" ht="21" x14ac:dyDescent="0.25">
      <c r="A6" s="1" t="s">
        <v>538</v>
      </c>
      <c r="B6" s="404" t="s">
        <v>405</v>
      </c>
      <c r="C6" s="401" t="s">
        <v>139</v>
      </c>
      <c r="D6" s="402" t="s">
        <v>0</v>
      </c>
      <c r="E6" s="402" t="s">
        <v>1</v>
      </c>
      <c r="F6" s="402" t="s">
        <v>2</v>
      </c>
      <c r="G6" s="402" t="s">
        <v>3</v>
      </c>
      <c r="H6" s="402" t="s">
        <v>4</v>
      </c>
      <c r="I6" s="402" t="s">
        <v>5</v>
      </c>
      <c r="J6" s="402" t="s">
        <v>6</v>
      </c>
      <c r="K6" s="402" t="s">
        <v>7</v>
      </c>
      <c r="L6" s="402" t="s">
        <v>8</v>
      </c>
      <c r="M6" s="402" t="s">
        <v>9</v>
      </c>
      <c r="N6" s="402" t="s">
        <v>43</v>
      </c>
      <c r="O6" s="402" t="s">
        <v>44</v>
      </c>
      <c r="P6" s="402" t="s">
        <v>45</v>
      </c>
      <c r="Q6" s="402" t="s">
        <v>46</v>
      </c>
      <c r="R6" s="402" t="s">
        <v>47</v>
      </c>
      <c r="S6" s="402" t="s">
        <v>48</v>
      </c>
      <c r="T6" s="402" t="s">
        <v>49</v>
      </c>
      <c r="U6" s="402" t="s">
        <v>50</v>
      </c>
      <c r="V6" s="402" t="s">
        <v>51</v>
      </c>
      <c r="W6" s="403" t="s">
        <v>52</v>
      </c>
      <c r="Y6" s="120" t="s">
        <v>1110</v>
      </c>
    </row>
    <row r="7" spans="1:25" ht="67.5" customHeight="1" x14ac:dyDescent="0.25">
      <c r="A7" s="1" t="s">
        <v>539</v>
      </c>
      <c r="B7" s="431"/>
      <c r="C7" s="193" t="s">
        <v>160</v>
      </c>
      <c r="D7" s="405" t="str">
        <f>'10'!D7</f>
        <v>Parama kaimo gyventojų verslo pradžiai</v>
      </c>
      <c r="E7" s="405" t="str">
        <f>'10'!E7</f>
        <v>Parama smulkaus verslo kaime plėtrai</v>
      </c>
      <c r="F7" s="405" t="str">
        <f>'10'!F7</f>
        <v>Privataus ir viešojo sektoriaus  bendradarbiavimo plėtra</v>
      </c>
      <c r="G7" s="405" t="str">
        <f>'10'!G7</f>
        <v>Bendruomeninio verslo kūrimas ir plėtra</v>
      </c>
      <c r="H7" s="405" t="str">
        <f>'10'!H7</f>
        <v xml:space="preserve">Kokybiško gyventojų užimtumo ir socialinės integracijos veiklų plėtra per bendruomenių sutelktumą  </v>
      </c>
      <c r="I7" s="405" t="str">
        <f>'10'!I7</f>
        <v>Nevyriausybinio sektoriaus gebėjimų stiprinimas</v>
      </c>
      <c r="J7" s="405">
        <f>'10'!J7</f>
        <v>0</v>
      </c>
      <c r="K7" s="405">
        <f>'10'!K7</f>
        <v>0</v>
      </c>
      <c r="L7" s="405">
        <f>'10'!L7</f>
        <v>0</v>
      </c>
      <c r="M7" s="405">
        <f>'10'!M7</f>
        <v>0</v>
      </c>
      <c r="N7" s="405">
        <f>'10'!N7</f>
        <v>0</v>
      </c>
      <c r="O7" s="405">
        <f>'10'!O7</f>
        <v>0</v>
      </c>
      <c r="P7" s="405">
        <f>'10'!P7</f>
        <v>0</v>
      </c>
      <c r="Q7" s="405">
        <f>'10'!Q7</f>
        <v>0</v>
      </c>
      <c r="R7" s="405">
        <f>'10'!R7</f>
        <v>0</v>
      </c>
      <c r="S7" s="405">
        <f>'10'!S7</f>
        <v>0</v>
      </c>
      <c r="T7" s="405">
        <f>'10'!T7</f>
        <v>0</v>
      </c>
      <c r="U7" s="405">
        <f>'10'!U7</f>
        <v>0</v>
      </c>
      <c r="V7" s="405">
        <f>'10'!V7</f>
        <v>0</v>
      </c>
      <c r="W7" s="406">
        <f>'10'!W7</f>
        <v>0</v>
      </c>
      <c r="Y7" s="120"/>
    </row>
    <row r="8" spans="1:25" x14ac:dyDescent="0.25">
      <c r="A8" s="1" t="s">
        <v>540</v>
      </c>
      <c r="B8" s="123" t="s">
        <v>1458</v>
      </c>
      <c r="C8" s="130">
        <f>COUNTIFS(D8:W8,"taip")</f>
        <v>0</v>
      </c>
      <c r="D8" s="407" t="str">
        <f>HLOOKUP(D$6,'10'!D$6:D$70,$Y8,FALSE)</f>
        <v>Ne</v>
      </c>
      <c r="E8" s="408" t="str">
        <f>HLOOKUP(E$6,'10'!E$6:E$70,$Y8,FALSE)</f>
        <v>Ne</v>
      </c>
      <c r="F8" s="408" t="str">
        <f>HLOOKUP(F$6,'10'!F$6:F$70,$Y8,FALSE)</f>
        <v>Ne</v>
      </c>
      <c r="G8" s="408" t="str">
        <f>HLOOKUP(G$6,'10'!G$6:G$70,$Y8,FALSE)</f>
        <v>Ne</v>
      </c>
      <c r="H8" s="408" t="str">
        <f>HLOOKUP(H$6,'10'!H$6:H$70,$Y8,FALSE)</f>
        <v>Ne</v>
      </c>
      <c r="I8" s="408" t="str">
        <f>HLOOKUP(I$6,'10'!I$6:I$70,$Y8,FALSE)</f>
        <v>Ne</v>
      </c>
      <c r="J8" s="408" t="str">
        <f>HLOOKUP(J$6,'10'!J$6:J$70,$Y8,FALSE)</f>
        <v>Ne</v>
      </c>
      <c r="K8" s="408" t="str">
        <f>HLOOKUP(K$6,'10'!K$6:K$70,$Y8,FALSE)</f>
        <v>Ne</v>
      </c>
      <c r="L8" s="408" t="str">
        <f>HLOOKUP(L$6,'10'!L$6:L$70,$Y8,FALSE)</f>
        <v>Ne</v>
      </c>
      <c r="M8" s="408" t="str">
        <f>HLOOKUP(M$6,'10'!M$6:M$70,$Y8,FALSE)</f>
        <v>Ne</v>
      </c>
      <c r="N8" s="408" t="str">
        <f>HLOOKUP(N$6,'10'!N$6:N$70,$Y8,FALSE)</f>
        <v>Ne</v>
      </c>
      <c r="O8" s="408" t="str">
        <f>HLOOKUP(O$6,'10'!O$6:O$70,$Y8,FALSE)</f>
        <v>Ne</v>
      </c>
      <c r="P8" s="408" t="str">
        <f>HLOOKUP(P$6,'10'!P$6:P$70,$Y8,FALSE)</f>
        <v>Ne</v>
      </c>
      <c r="Q8" s="408" t="str">
        <f>HLOOKUP(Q$6,'10'!Q$6:Q$70,$Y8,FALSE)</f>
        <v>Ne</v>
      </c>
      <c r="R8" s="408" t="str">
        <f>HLOOKUP(R$6,'10'!R$6:R$70,$Y8,FALSE)</f>
        <v>Ne</v>
      </c>
      <c r="S8" s="408" t="str">
        <f>HLOOKUP(S$6,'10'!S$6:S$70,$Y8,FALSE)</f>
        <v>Ne</v>
      </c>
      <c r="T8" s="408" t="str">
        <f>HLOOKUP(T$6,'10'!T$6:T$70,$Y8,FALSE)</f>
        <v>Ne</v>
      </c>
      <c r="U8" s="408" t="str">
        <f>HLOOKUP(U$6,'10'!U$6:U$70,$Y8,FALSE)</f>
        <v>Ne</v>
      </c>
      <c r="V8" s="408" t="str">
        <f>HLOOKUP(V$6,'10'!V$6:V$70,$Y8,FALSE)</f>
        <v>Ne</v>
      </c>
      <c r="W8" s="409" t="str">
        <f>HLOOKUP(W$6,'10'!W$6:W$70,$Y8,FALSE)</f>
        <v>Ne</v>
      </c>
      <c r="Y8" s="120">
        <v>50</v>
      </c>
    </row>
    <row r="9" spans="1:25" x14ac:dyDescent="0.25">
      <c r="A9" s="1" t="s">
        <v>541</v>
      </c>
      <c r="B9" s="129" t="s">
        <v>456</v>
      </c>
      <c r="C9" s="410">
        <f>SUM(D9:W9)</f>
        <v>0</v>
      </c>
      <c r="D9" s="411"/>
      <c r="E9" s="412"/>
      <c r="F9" s="412"/>
      <c r="G9" s="412"/>
      <c r="H9" s="412"/>
      <c r="I9" s="412"/>
      <c r="J9" s="412"/>
      <c r="K9" s="412"/>
      <c r="L9" s="412"/>
      <c r="M9" s="412"/>
      <c r="N9" s="412"/>
      <c r="O9" s="412"/>
      <c r="P9" s="412"/>
      <c r="Q9" s="412"/>
      <c r="R9" s="412"/>
      <c r="S9" s="412"/>
      <c r="T9" s="412"/>
      <c r="U9" s="412"/>
      <c r="V9" s="412"/>
      <c r="W9" s="413"/>
      <c r="Y9" s="120"/>
    </row>
    <row r="10" spans="1:25" x14ac:dyDescent="0.25">
      <c r="A10" s="1" t="s">
        <v>542</v>
      </c>
      <c r="B10" s="127" t="s">
        <v>241</v>
      </c>
      <c r="C10" s="414"/>
      <c r="D10" s="415"/>
      <c r="E10" s="416"/>
      <c r="F10" s="416"/>
      <c r="G10" s="416"/>
      <c r="H10" s="416"/>
      <c r="I10" s="416"/>
      <c r="J10" s="416"/>
      <c r="K10" s="416"/>
      <c r="L10" s="416"/>
      <c r="M10" s="416"/>
      <c r="N10" s="416"/>
      <c r="O10" s="416"/>
      <c r="P10" s="416"/>
      <c r="Q10" s="416"/>
      <c r="R10" s="416"/>
      <c r="S10" s="416"/>
      <c r="T10" s="416"/>
      <c r="U10" s="416"/>
      <c r="V10" s="416"/>
      <c r="W10" s="417"/>
      <c r="Y10" s="120"/>
    </row>
    <row r="11" spans="1:25" x14ac:dyDescent="0.25">
      <c r="A11" s="1" t="s">
        <v>543</v>
      </c>
      <c r="B11" s="418" t="s">
        <v>100</v>
      </c>
      <c r="C11" s="419">
        <v>0</v>
      </c>
      <c r="D11" s="420"/>
      <c r="E11" s="421"/>
      <c r="F11" s="421"/>
      <c r="G11" s="421"/>
      <c r="H11" s="421"/>
      <c r="I11" s="421"/>
      <c r="J11" s="421"/>
      <c r="K11" s="421"/>
      <c r="L11" s="421"/>
      <c r="M11" s="421"/>
      <c r="N11" s="421"/>
      <c r="O11" s="421"/>
      <c r="P11" s="421"/>
      <c r="Q11" s="421"/>
      <c r="R11" s="421"/>
      <c r="S11" s="421"/>
      <c r="T11" s="421"/>
      <c r="U11" s="421"/>
      <c r="V11" s="421"/>
      <c r="W11" s="422"/>
      <c r="Y11" s="120"/>
    </row>
    <row r="12" spans="1:25" x14ac:dyDescent="0.25">
      <c r="A12" s="1" t="s">
        <v>544</v>
      </c>
      <c r="B12" s="418" t="s">
        <v>101</v>
      </c>
      <c r="C12" s="423">
        <v>0</v>
      </c>
      <c r="D12" s="420"/>
      <c r="E12" s="421"/>
      <c r="F12" s="421"/>
      <c r="G12" s="421"/>
      <c r="H12" s="421"/>
      <c r="I12" s="421"/>
      <c r="J12" s="421"/>
      <c r="K12" s="421"/>
      <c r="L12" s="421"/>
      <c r="M12" s="421"/>
      <c r="N12" s="421"/>
      <c r="O12" s="421"/>
      <c r="P12" s="421"/>
      <c r="Q12" s="421"/>
      <c r="R12" s="421"/>
      <c r="S12" s="421"/>
      <c r="T12" s="421"/>
      <c r="U12" s="421"/>
      <c r="V12" s="421"/>
      <c r="W12" s="422"/>
      <c r="Y12" s="120"/>
    </row>
    <row r="13" spans="1:25" x14ac:dyDescent="0.25">
      <c r="A13" s="1" t="s">
        <v>545</v>
      </c>
      <c r="B13" s="418" t="s">
        <v>102</v>
      </c>
      <c r="C13" s="423">
        <v>0</v>
      </c>
      <c r="D13" s="420"/>
      <c r="E13" s="421"/>
      <c r="F13" s="421"/>
      <c r="G13" s="421"/>
      <c r="H13" s="421"/>
      <c r="I13" s="421"/>
      <c r="J13" s="421"/>
      <c r="K13" s="421"/>
      <c r="L13" s="421"/>
      <c r="M13" s="421"/>
      <c r="N13" s="421"/>
      <c r="O13" s="421"/>
      <c r="P13" s="421"/>
      <c r="Q13" s="421"/>
      <c r="R13" s="421"/>
      <c r="S13" s="421"/>
      <c r="T13" s="421"/>
      <c r="U13" s="421"/>
      <c r="V13" s="421"/>
      <c r="W13" s="422"/>
      <c r="Y13" s="120"/>
    </row>
    <row r="14" spans="1:25" x14ac:dyDescent="0.25">
      <c r="A14" s="1" t="s">
        <v>546</v>
      </c>
      <c r="B14" s="418" t="s">
        <v>103</v>
      </c>
      <c r="C14" s="423">
        <v>0</v>
      </c>
      <c r="D14" s="420"/>
      <c r="E14" s="421"/>
      <c r="F14" s="421"/>
      <c r="G14" s="421"/>
      <c r="H14" s="421"/>
      <c r="I14" s="421"/>
      <c r="J14" s="421"/>
      <c r="K14" s="421"/>
      <c r="L14" s="421"/>
      <c r="M14" s="421"/>
      <c r="N14" s="421"/>
      <c r="O14" s="421"/>
      <c r="P14" s="421"/>
      <c r="Q14" s="421"/>
      <c r="R14" s="421"/>
      <c r="S14" s="421"/>
      <c r="T14" s="421"/>
      <c r="U14" s="421"/>
      <c r="V14" s="421"/>
      <c r="W14" s="422"/>
      <c r="Y14" s="120"/>
    </row>
    <row r="15" spans="1:25" x14ac:dyDescent="0.25">
      <c r="A15" s="1" t="s">
        <v>547</v>
      </c>
      <c r="B15" s="418" t="s">
        <v>104</v>
      </c>
      <c r="C15" s="423">
        <v>0</v>
      </c>
      <c r="D15" s="420"/>
      <c r="E15" s="421"/>
      <c r="F15" s="421"/>
      <c r="G15" s="421"/>
      <c r="H15" s="421"/>
      <c r="I15" s="421"/>
      <c r="J15" s="421"/>
      <c r="K15" s="421"/>
      <c r="L15" s="421"/>
      <c r="M15" s="421"/>
      <c r="N15" s="421"/>
      <c r="O15" s="421"/>
      <c r="P15" s="421"/>
      <c r="Q15" s="421"/>
      <c r="R15" s="421"/>
      <c r="S15" s="421"/>
      <c r="T15" s="421"/>
      <c r="U15" s="421"/>
      <c r="V15" s="421"/>
      <c r="W15" s="422"/>
      <c r="Y15" s="120"/>
    </row>
    <row r="16" spans="1:25" x14ac:dyDescent="0.25">
      <c r="A16" s="1" t="s">
        <v>548</v>
      </c>
      <c r="B16" s="418" t="s">
        <v>105</v>
      </c>
      <c r="C16" s="423">
        <v>0</v>
      </c>
      <c r="D16" s="420"/>
      <c r="E16" s="421"/>
      <c r="F16" s="421"/>
      <c r="G16" s="421"/>
      <c r="H16" s="421"/>
      <c r="I16" s="421"/>
      <c r="J16" s="421"/>
      <c r="K16" s="421"/>
      <c r="L16" s="421"/>
      <c r="M16" s="421"/>
      <c r="N16" s="421"/>
      <c r="O16" s="421"/>
      <c r="P16" s="421"/>
      <c r="Q16" s="421"/>
      <c r="R16" s="421"/>
      <c r="S16" s="421"/>
      <c r="T16" s="421"/>
      <c r="U16" s="421"/>
      <c r="V16" s="421"/>
      <c r="W16" s="422"/>
      <c r="Y16" s="120"/>
    </row>
    <row r="17" spans="1:25" x14ac:dyDescent="0.25">
      <c r="A17" s="1" t="s">
        <v>549</v>
      </c>
      <c r="B17" s="424" t="s">
        <v>401</v>
      </c>
      <c r="C17" s="414"/>
      <c r="D17" s="420"/>
      <c r="E17" s="421"/>
      <c r="F17" s="421"/>
      <c r="G17" s="421"/>
      <c r="H17" s="421"/>
      <c r="I17" s="421"/>
      <c r="J17" s="421"/>
      <c r="K17" s="421"/>
      <c r="L17" s="421"/>
      <c r="M17" s="421"/>
      <c r="N17" s="421"/>
      <c r="O17" s="421"/>
      <c r="P17" s="421"/>
      <c r="Q17" s="421"/>
      <c r="R17" s="421"/>
      <c r="S17" s="421"/>
      <c r="T17" s="421"/>
      <c r="U17" s="421"/>
      <c r="V17" s="421"/>
      <c r="W17" s="422"/>
      <c r="Y17" s="120"/>
    </row>
    <row r="18" spans="1:25" x14ac:dyDescent="0.25">
      <c r="A18" s="1" t="s">
        <v>550</v>
      </c>
      <c r="B18" s="425" t="s">
        <v>402</v>
      </c>
      <c r="C18" s="426"/>
      <c r="D18" s="420"/>
      <c r="E18" s="421"/>
      <c r="F18" s="421"/>
      <c r="G18" s="421"/>
      <c r="H18" s="421"/>
      <c r="I18" s="421"/>
      <c r="J18" s="421"/>
      <c r="K18" s="421"/>
      <c r="L18" s="421"/>
      <c r="M18" s="421"/>
      <c r="N18" s="421"/>
      <c r="O18" s="421"/>
      <c r="P18" s="421"/>
      <c r="Q18" s="421"/>
      <c r="R18" s="421"/>
      <c r="S18" s="421"/>
      <c r="T18" s="421"/>
      <c r="U18" s="421"/>
      <c r="V18" s="421"/>
      <c r="W18" s="422"/>
      <c r="Y18" s="120"/>
    </row>
    <row r="19" spans="1:25" x14ac:dyDescent="0.25">
      <c r="A19" s="1" t="s">
        <v>551</v>
      </c>
      <c r="B19" s="127" t="s">
        <v>160</v>
      </c>
      <c r="C19" s="427">
        <f>SUM(C11:C16)</f>
        <v>0</v>
      </c>
      <c r="D19" s="420"/>
      <c r="E19" s="421"/>
      <c r="F19" s="421"/>
      <c r="G19" s="421"/>
      <c r="H19" s="421"/>
      <c r="I19" s="421"/>
      <c r="J19" s="421"/>
      <c r="K19" s="421"/>
      <c r="L19" s="421"/>
      <c r="M19" s="421"/>
      <c r="N19" s="421"/>
      <c r="O19" s="421"/>
      <c r="P19" s="421"/>
      <c r="Q19" s="421"/>
      <c r="R19" s="421"/>
      <c r="S19" s="421"/>
      <c r="T19" s="421"/>
      <c r="U19" s="421"/>
      <c r="V19" s="421"/>
      <c r="W19" s="422"/>
      <c r="Y19" s="120"/>
    </row>
    <row r="20" spans="1:25" x14ac:dyDescent="0.25">
      <c r="A20" s="1" t="s">
        <v>552</v>
      </c>
      <c r="B20" s="214" t="s">
        <v>1104</v>
      </c>
      <c r="C20" s="200" t="str">
        <f>IF(C9=C19,"Gerai","Klaida")</f>
        <v>Gerai</v>
      </c>
      <c r="D20" s="428"/>
      <c r="E20" s="429"/>
      <c r="F20" s="429"/>
      <c r="G20" s="429"/>
      <c r="H20" s="429"/>
      <c r="I20" s="429"/>
      <c r="J20" s="429"/>
      <c r="K20" s="429"/>
      <c r="L20" s="429"/>
      <c r="M20" s="429"/>
      <c r="N20" s="429"/>
      <c r="O20" s="429"/>
      <c r="P20" s="429"/>
      <c r="Q20" s="429"/>
      <c r="R20" s="429"/>
      <c r="S20" s="429"/>
      <c r="T20" s="429"/>
      <c r="U20" s="429"/>
      <c r="V20" s="429"/>
      <c r="W20" s="430"/>
      <c r="Y20" s="120"/>
    </row>
    <row r="21" spans="1:25" x14ac:dyDescent="0.25">
      <c r="A21" s="1" t="s">
        <v>553</v>
      </c>
      <c r="B21" s="1"/>
      <c r="Y21" s="120"/>
    </row>
    <row r="22" spans="1:25" ht="21" x14ac:dyDescent="0.25">
      <c r="A22" s="1" t="s">
        <v>554</v>
      </c>
      <c r="B22" s="404" t="s">
        <v>406</v>
      </c>
      <c r="C22" s="401" t="s">
        <v>140</v>
      </c>
      <c r="D22" s="402" t="s">
        <v>0</v>
      </c>
      <c r="E22" s="402" t="s">
        <v>1</v>
      </c>
      <c r="F22" s="402" t="s">
        <v>2</v>
      </c>
      <c r="G22" s="402" t="s">
        <v>3</v>
      </c>
      <c r="H22" s="402" t="s">
        <v>4</v>
      </c>
      <c r="I22" s="402" t="s">
        <v>5</v>
      </c>
      <c r="J22" s="402" t="s">
        <v>6</v>
      </c>
      <c r="K22" s="402" t="s">
        <v>7</v>
      </c>
      <c r="L22" s="402" t="s">
        <v>8</v>
      </c>
      <c r="M22" s="402" t="s">
        <v>9</v>
      </c>
      <c r="N22" s="402" t="s">
        <v>43</v>
      </c>
      <c r="O22" s="402" t="s">
        <v>44</v>
      </c>
      <c r="P22" s="402" t="s">
        <v>45</v>
      </c>
      <c r="Q22" s="402" t="s">
        <v>46</v>
      </c>
      <c r="R22" s="402" t="s">
        <v>47</v>
      </c>
      <c r="S22" s="402" t="s">
        <v>48</v>
      </c>
      <c r="T22" s="402" t="s">
        <v>49</v>
      </c>
      <c r="U22" s="402" t="s">
        <v>50</v>
      </c>
      <c r="V22" s="402" t="s">
        <v>51</v>
      </c>
      <c r="W22" s="403" t="s">
        <v>52</v>
      </c>
      <c r="Y22" s="120"/>
    </row>
    <row r="23" spans="1:25" x14ac:dyDescent="0.25">
      <c r="A23" s="1" t="s">
        <v>555</v>
      </c>
      <c r="B23" s="431"/>
      <c r="C23" s="193" t="s">
        <v>160</v>
      </c>
      <c r="D23" s="432"/>
      <c r="E23" s="432"/>
      <c r="F23" s="432"/>
      <c r="G23" s="432"/>
      <c r="H23" s="432"/>
      <c r="I23" s="432"/>
      <c r="J23" s="432"/>
      <c r="K23" s="432"/>
      <c r="L23" s="432"/>
      <c r="M23" s="432"/>
      <c r="N23" s="432"/>
      <c r="O23" s="432"/>
      <c r="P23" s="432"/>
      <c r="Q23" s="432"/>
      <c r="R23" s="432"/>
      <c r="S23" s="432"/>
      <c r="T23" s="432"/>
      <c r="U23" s="432"/>
      <c r="V23" s="432"/>
      <c r="W23" s="256"/>
      <c r="Y23" s="120"/>
    </row>
    <row r="24" spans="1:25" x14ac:dyDescent="0.25">
      <c r="A24" s="1" t="s">
        <v>556</v>
      </c>
      <c r="B24" s="123" t="str">
        <f>$B$8</f>
        <v>Ar rodiklis taikomas VPS priemonei?</v>
      </c>
      <c r="C24" s="130">
        <f>COUNTIFS(D24:W24,"taip")</f>
        <v>3</v>
      </c>
      <c r="D24" s="408" t="str">
        <f>HLOOKUP(D$6,'10'!D$6:D$70,$Y24,FALSE)</f>
        <v>Taip</v>
      </c>
      <c r="E24" s="408" t="str">
        <f>HLOOKUP(E$6,'10'!E$6:E$70,$Y24,FALSE)</f>
        <v>Taip</v>
      </c>
      <c r="F24" s="408" t="str">
        <f>HLOOKUP(F$6,'10'!F$6:F$70,$Y24,FALSE)</f>
        <v>Ne</v>
      </c>
      <c r="G24" s="408" t="str">
        <f>HLOOKUP(G$6,'10'!G$6:G$70,$Y24,FALSE)</f>
        <v>Taip</v>
      </c>
      <c r="H24" s="408" t="str">
        <f>HLOOKUP(H$6,'10'!H$6:H$70,$Y24,FALSE)</f>
        <v>Ne</v>
      </c>
      <c r="I24" s="408" t="str">
        <f>HLOOKUP(I$6,'10'!I$6:I$70,$Y24,FALSE)</f>
        <v>Ne</v>
      </c>
      <c r="J24" s="408" t="str">
        <f>HLOOKUP(J$6,'10'!J$6:J$70,$Y24,FALSE)</f>
        <v>Ne</v>
      </c>
      <c r="K24" s="408" t="str">
        <f>HLOOKUP(K$6,'10'!K$6:K$70,$Y24,FALSE)</f>
        <v>Ne</v>
      </c>
      <c r="L24" s="408" t="str">
        <f>HLOOKUP(L$6,'10'!L$6:L$70,$Y24,FALSE)</f>
        <v>Ne</v>
      </c>
      <c r="M24" s="408" t="str">
        <f>HLOOKUP(M$6,'10'!M$6:M$70,$Y24,FALSE)</f>
        <v>Ne</v>
      </c>
      <c r="N24" s="408" t="str">
        <f>HLOOKUP(N$6,'10'!N$6:N$70,$Y24,FALSE)</f>
        <v>Ne</v>
      </c>
      <c r="O24" s="408" t="str">
        <f>HLOOKUP(O$6,'10'!O$6:O$70,$Y24,FALSE)</f>
        <v>Ne</v>
      </c>
      <c r="P24" s="408" t="str">
        <f>HLOOKUP(P$6,'10'!P$6:P$70,$Y24,FALSE)</f>
        <v>Ne</v>
      </c>
      <c r="Q24" s="408" t="str">
        <f>HLOOKUP(Q$6,'10'!Q$6:Q$70,$Y24,FALSE)</f>
        <v>Ne</v>
      </c>
      <c r="R24" s="408" t="str">
        <f>HLOOKUP(R$6,'10'!R$6:R$70,$Y24,FALSE)</f>
        <v>Ne</v>
      </c>
      <c r="S24" s="408" t="str">
        <f>HLOOKUP(S$6,'10'!S$6:S$70,$Y24,FALSE)</f>
        <v>Ne</v>
      </c>
      <c r="T24" s="408" t="str">
        <f>HLOOKUP(T$6,'10'!T$6:T$70,$Y24,FALSE)</f>
        <v>Ne</v>
      </c>
      <c r="U24" s="408" t="str">
        <f>HLOOKUP(U$6,'10'!U$6:U$70,$Y24,FALSE)</f>
        <v>Ne</v>
      </c>
      <c r="V24" s="408" t="str">
        <f>HLOOKUP(V$6,'10'!V$6:V$70,$Y24,FALSE)</f>
        <v>Ne</v>
      </c>
      <c r="W24" s="409" t="str">
        <f>HLOOKUP(W$6,'10'!W$6:W$70,$Y24,FALSE)</f>
        <v>Ne</v>
      </c>
      <c r="Y24" s="120">
        <v>51</v>
      </c>
    </row>
    <row r="25" spans="1:25" x14ac:dyDescent="0.25">
      <c r="A25" s="1" t="s">
        <v>557</v>
      </c>
      <c r="B25" s="129" t="str">
        <f>B9</f>
        <v>Kiekybinis tikslas iki 2029 m.</v>
      </c>
      <c r="C25" s="410">
        <f>SUM(D25:W25)</f>
        <v>19</v>
      </c>
      <c r="D25" s="433">
        <v>7</v>
      </c>
      <c r="E25" s="433">
        <v>10</v>
      </c>
      <c r="F25" s="433"/>
      <c r="G25" s="433">
        <v>2</v>
      </c>
      <c r="H25" s="433"/>
      <c r="I25" s="433"/>
      <c r="J25" s="433"/>
      <c r="K25" s="433"/>
      <c r="L25" s="433"/>
      <c r="M25" s="433"/>
      <c r="N25" s="433"/>
      <c r="O25" s="433"/>
      <c r="P25" s="433"/>
      <c r="Q25" s="433"/>
      <c r="R25" s="433"/>
      <c r="S25" s="433"/>
      <c r="T25" s="433"/>
      <c r="U25" s="433"/>
      <c r="V25" s="433"/>
      <c r="W25" s="434"/>
      <c r="Y25" s="120"/>
    </row>
    <row r="26" spans="1:25" x14ac:dyDescent="0.25">
      <c r="A26" s="1" t="s">
        <v>558</v>
      </c>
      <c r="B26" s="129" t="s">
        <v>1461</v>
      </c>
      <c r="C26" s="746"/>
      <c r="D26" s="398" t="s">
        <v>76</v>
      </c>
      <c r="E26" s="398" t="s">
        <v>76</v>
      </c>
      <c r="F26" s="398" t="s">
        <v>76</v>
      </c>
      <c r="G26" s="398" t="s">
        <v>76</v>
      </c>
      <c r="H26" s="398" t="s">
        <v>76</v>
      </c>
      <c r="I26" s="398" t="s">
        <v>76</v>
      </c>
      <c r="J26" s="398" t="s">
        <v>76</v>
      </c>
      <c r="K26" s="398" t="s">
        <v>76</v>
      </c>
      <c r="L26" s="398" t="s">
        <v>76</v>
      </c>
      <c r="M26" s="398" t="s">
        <v>76</v>
      </c>
      <c r="N26" s="398" t="s">
        <v>76</v>
      </c>
      <c r="O26" s="398" t="s">
        <v>76</v>
      </c>
      <c r="P26" s="398" t="s">
        <v>76</v>
      </c>
      <c r="Q26" s="398" t="s">
        <v>76</v>
      </c>
      <c r="R26" s="398" t="s">
        <v>76</v>
      </c>
      <c r="S26" s="398" t="s">
        <v>76</v>
      </c>
      <c r="T26" s="398" t="s">
        <v>76</v>
      </c>
      <c r="U26" s="398" t="s">
        <v>76</v>
      </c>
      <c r="V26" s="398" t="s">
        <v>76</v>
      </c>
      <c r="W26" s="399" t="s">
        <v>76</v>
      </c>
      <c r="Y26" s="120"/>
    </row>
    <row r="27" spans="1:25" x14ac:dyDescent="0.25">
      <c r="A27" s="1" t="s">
        <v>559</v>
      </c>
      <c r="B27" s="129" t="s">
        <v>1462</v>
      </c>
      <c r="C27" s="747"/>
      <c r="D27" s="398" t="s">
        <v>77</v>
      </c>
      <c r="E27" s="398" t="s">
        <v>76</v>
      </c>
      <c r="F27" s="398" t="s">
        <v>76</v>
      </c>
      <c r="G27" s="398" t="s">
        <v>76</v>
      </c>
      <c r="H27" s="398" t="s">
        <v>76</v>
      </c>
      <c r="I27" s="398" t="s">
        <v>76</v>
      </c>
      <c r="J27" s="398" t="s">
        <v>76</v>
      </c>
      <c r="K27" s="398" t="s">
        <v>76</v>
      </c>
      <c r="L27" s="398" t="s">
        <v>76</v>
      </c>
      <c r="M27" s="398" t="s">
        <v>76</v>
      </c>
      <c r="N27" s="398" t="s">
        <v>76</v>
      </c>
      <c r="O27" s="398" t="s">
        <v>76</v>
      </c>
      <c r="P27" s="398" t="s">
        <v>76</v>
      </c>
      <c r="Q27" s="398" t="s">
        <v>76</v>
      </c>
      <c r="R27" s="398" t="s">
        <v>76</v>
      </c>
      <c r="S27" s="398" t="s">
        <v>76</v>
      </c>
      <c r="T27" s="398" t="s">
        <v>76</v>
      </c>
      <c r="U27" s="398" t="s">
        <v>76</v>
      </c>
      <c r="V27" s="398" t="s">
        <v>76</v>
      </c>
      <c r="W27" s="399" t="s">
        <v>76</v>
      </c>
      <c r="Y27" s="120"/>
    </row>
    <row r="28" spans="1:25" x14ac:dyDescent="0.25">
      <c r="A28" s="1" t="s">
        <v>560</v>
      </c>
      <c r="B28" s="435" t="s">
        <v>241</v>
      </c>
      <c r="C28" s="426"/>
      <c r="D28" s="415"/>
      <c r="E28" s="416"/>
      <c r="F28" s="416"/>
      <c r="G28" s="416"/>
      <c r="H28" s="416"/>
      <c r="I28" s="416"/>
      <c r="J28" s="416"/>
      <c r="K28" s="416"/>
      <c r="L28" s="416"/>
      <c r="M28" s="416"/>
      <c r="N28" s="416"/>
      <c r="O28" s="416"/>
      <c r="P28" s="416"/>
      <c r="Q28" s="416"/>
      <c r="R28" s="416"/>
      <c r="S28" s="416"/>
      <c r="T28" s="416"/>
      <c r="U28" s="416"/>
      <c r="V28" s="416"/>
      <c r="W28" s="417"/>
      <c r="Y28" s="120"/>
    </row>
    <row r="29" spans="1:25" x14ac:dyDescent="0.25">
      <c r="A29" s="1" t="s">
        <v>561</v>
      </c>
      <c r="B29" s="98" t="s">
        <v>100</v>
      </c>
      <c r="C29" s="423"/>
      <c r="D29" s="420"/>
      <c r="E29" s="421"/>
      <c r="F29" s="421"/>
      <c r="G29" s="421"/>
      <c r="H29" s="421"/>
      <c r="I29" s="421"/>
      <c r="J29" s="421"/>
      <c r="K29" s="421"/>
      <c r="L29" s="421"/>
      <c r="M29" s="421"/>
      <c r="N29" s="421"/>
      <c r="O29" s="421"/>
      <c r="P29" s="421"/>
      <c r="Q29" s="421"/>
      <c r="R29" s="421"/>
      <c r="S29" s="421"/>
      <c r="T29" s="421"/>
      <c r="U29" s="421"/>
      <c r="V29" s="421"/>
      <c r="W29" s="422"/>
      <c r="Y29" s="120"/>
    </row>
    <row r="30" spans="1:25" x14ac:dyDescent="0.25">
      <c r="A30" s="1" t="s">
        <v>562</v>
      </c>
      <c r="B30" s="98" t="s">
        <v>101</v>
      </c>
      <c r="C30" s="423">
        <v>2</v>
      </c>
      <c r="D30" s="420">
        <v>2</v>
      </c>
      <c r="E30" s="421">
        <v>0</v>
      </c>
      <c r="F30" s="421">
        <v>0</v>
      </c>
      <c r="G30" s="421">
        <v>0</v>
      </c>
      <c r="H30" s="421"/>
      <c r="I30" s="421"/>
      <c r="J30" s="421"/>
      <c r="K30" s="421"/>
      <c r="L30" s="421"/>
      <c r="M30" s="421"/>
      <c r="N30" s="421"/>
      <c r="O30" s="421"/>
      <c r="P30" s="421"/>
      <c r="Q30" s="421"/>
      <c r="R30" s="421"/>
      <c r="S30" s="421"/>
      <c r="T30" s="421"/>
      <c r="U30" s="421"/>
      <c r="V30" s="421"/>
      <c r="W30" s="422"/>
      <c r="Y30" s="120"/>
    </row>
    <row r="31" spans="1:25" x14ac:dyDescent="0.25">
      <c r="A31" s="1" t="s">
        <v>563</v>
      </c>
      <c r="B31" s="98" t="s">
        <v>102</v>
      </c>
      <c r="C31" s="423">
        <v>4</v>
      </c>
      <c r="D31" s="420">
        <v>1</v>
      </c>
      <c r="E31" s="421">
        <v>3</v>
      </c>
      <c r="F31" s="421">
        <v>0</v>
      </c>
      <c r="G31" s="421">
        <v>0</v>
      </c>
      <c r="H31" s="421"/>
      <c r="I31" s="421"/>
      <c r="J31" s="421"/>
      <c r="K31" s="421"/>
      <c r="L31" s="421"/>
      <c r="M31" s="421"/>
      <c r="N31" s="421"/>
      <c r="O31" s="421"/>
      <c r="P31" s="421"/>
      <c r="Q31" s="421"/>
      <c r="R31" s="421"/>
      <c r="S31" s="421"/>
      <c r="T31" s="421"/>
      <c r="U31" s="421"/>
      <c r="V31" s="421"/>
      <c r="W31" s="422"/>
      <c r="Y31" s="120"/>
    </row>
    <row r="32" spans="1:25" x14ac:dyDescent="0.25">
      <c r="A32" s="1" t="s">
        <v>564</v>
      </c>
      <c r="B32" s="98" t="s">
        <v>103</v>
      </c>
      <c r="C32" s="423">
        <v>6</v>
      </c>
      <c r="D32" s="420">
        <v>2</v>
      </c>
      <c r="E32" s="421">
        <v>3</v>
      </c>
      <c r="F32" s="421">
        <v>0</v>
      </c>
      <c r="G32" s="421">
        <v>1</v>
      </c>
      <c r="H32" s="421"/>
      <c r="I32" s="421"/>
      <c r="J32" s="421"/>
      <c r="K32" s="421"/>
      <c r="L32" s="421"/>
      <c r="M32" s="421"/>
      <c r="N32" s="421"/>
      <c r="O32" s="421"/>
      <c r="P32" s="421"/>
      <c r="Q32" s="421"/>
      <c r="R32" s="421"/>
      <c r="S32" s="421"/>
      <c r="T32" s="421"/>
      <c r="U32" s="421"/>
      <c r="V32" s="421"/>
      <c r="W32" s="422"/>
      <c r="Y32" s="120"/>
    </row>
    <row r="33" spans="1:25" x14ac:dyDescent="0.25">
      <c r="A33" s="1" t="s">
        <v>565</v>
      </c>
      <c r="B33" s="98" t="s">
        <v>104</v>
      </c>
      <c r="C33" s="423">
        <v>5</v>
      </c>
      <c r="D33" s="420">
        <v>2</v>
      </c>
      <c r="E33" s="421">
        <v>2</v>
      </c>
      <c r="F33" s="421">
        <v>0</v>
      </c>
      <c r="G33" s="421">
        <v>1</v>
      </c>
      <c r="H33" s="421"/>
      <c r="I33" s="421"/>
      <c r="J33" s="421"/>
      <c r="K33" s="421"/>
      <c r="L33" s="421"/>
      <c r="M33" s="421"/>
      <c r="N33" s="421"/>
      <c r="O33" s="421"/>
      <c r="P33" s="421"/>
      <c r="Q33" s="421"/>
      <c r="R33" s="421"/>
      <c r="S33" s="421"/>
      <c r="T33" s="421"/>
      <c r="U33" s="421"/>
      <c r="V33" s="421"/>
      <c r="W33" s="422"/>
      <c r="Y33" s="120"/>
    </row>
    <row r="34" spans="1:25" x14ac:dyDescent="0.25">
      <c r="A34" s="1" t="s">
        <v>566</v>
      </c>
      <c r="B34" s="98" t="s">
        <v>105</v>
      </c>
      <c r="C34" s="423">
        <v>2</v>
      </c>
      <c r="D34" s="420">
        <v>0</v>
      </c>
      <c r="E34" s="421">
        <v>2</v>
      </c>
      <c r="F34" s="421">
        <v>0</v>
      </c>
      <c r="G34" s="421">
        <v>0</v>
      </c>
      <c r="H34" s="421"/>
      <c r="I34" s="421"/>
      <c r="J34" s="421"/>
      <c r="K34" s="421"/>
      <c r="L34" s="421"/>
      <c r="M34" s="421"/>
      <c r="N34" s="421"/>
      <c r="O34" s="421"/>
      <c r="P34" s="421"/>
      <c r="Q34" s="421"/>
      <c r="R34" s="421"/>
      <c r="S34" s="421"/>
      <c r="T34" s="421"/>
      <c r="U34" s="421"/>
      <c r="V34" s="421"/>
      <c r="W34" s="422"/>
      <c r="Y34" s="120"/>
    </row>
    <row r="35" spans="1:25" x14ac:dyDescent="0.25">
      <c r="A35" s="1" t="s">
        <v>567</v>
      </c>
      <c r="B35" s="424" t="s">
        <v>401</v>
      </c>
      <c r="C35" s="414"/>
      <c r="D35" s="420"/>
      <c r="E35" s="421"/>
      <c r="F35" s="421"/>
      <c r="G35" s="421"/>
      <c r="H35" s="421"/>
      <c r="I35" s="421"/>
      <c r="J35" s="421"/>
      <c r="K35" s="421"/>
      <c r="L35" s="421"/>
      <c r="M35" s="421"/>
      <c r="N35" s="421"/>
      <c r="O35" s="421"/>
      <c r="P35" s="421"/>
      <c r="Q35" s="421"/>
      <c r="R35" s="421"/>
      <c r="S35" s="421"/>
      <c r="T35" s="421"/>
      <c r="U35" s="421"/>
      <c r="V35" s="421"/>
      <c r="W35" s="422"/>
      <c r="Y35" s="120"/>
    </row>
    <row r="36" spans="1:25" x14ac:dyDescent="0.25">
      <c r="A36" s="1" t="s">
        <v>568</v>
      </c>
      <c r="B36" s="425" t="s">
        <v>402</v>
      </c>
      <c r="C36" s="426"/>
      <c r="D36" s="420"/>
      <c r="E36" s="421"/>
      <c r="F36" s="421"/>
      <c r="G36" s="421"/>
      <c r="H36" s="421"/>
      <c r="I36" s="421"/>
      <c r="J36" s="421"/>
      <c r="K36" s="421"/>
      <c r="L36" s="421"/>
      <c r="M36" s="421"/>
      <c r="N36" s="421"/>
      <c r="O36" s="421"/>
      <c r="P36" s="421"/>
      <c r="Q36" s="421"/>
      <c r="R36" s="421"/>
      <c r="S36" s="421"/>
      <c r="T36" s="421"/>
      <c r="U36" s="421"/>
      <c r="V36" s="421"/>
      <c r="W36" s="422"/>
      <c r="Y36" s="120"/>
    </row>
    <row r="37" spans="1:25" x14ac:dyDescent="0.25">
      <c r="A37" s="1" t="s">
        <v>569</v>
      </c>
      <c r="B37" s="127" t="s">
        <v>160</v>
      </c>
      <c r="C37" s="436">
        <f>SUM(C29:C34)</f>
        <v>19</v>
      </c>
      <c r="D37" s="420"/>
      <c r="E37" s="421"/>
      <c r="F37" s="421"/>
      <c r="G37" s="421"/>
      <c r="H37" s="421"/>
      <c r="I37" s="421"/>
      <c r="J37" s="421"/>
      <c r="K37" s="421"/>
      <c r="L37" s="421"/>
      <c r="M37" s="421"/>
      <c r="N37" s="421"/>
      <c r="O37" s="421"/>
      <c r="P37" s="421"/>
      <c r="Q37" s="421"/>
      <c r="R37" s="421"/>
      <c r="S37" s="421"/>
      <c r="T37" s="421"/>
      <c r="U37" s="421"/>
      <c r="V37" s="421"/>
      <c r="W37" s="422"/>
      <c r="Y37" s="120"/>
    </row>
    <row r="38" spans="1:25" x14ac:dyDescent="0.25">
      <c r="A38" s="1" t="s">
        <v>570</v>
      </c>
      <c r="B38" s="214" t="s">
        <v>1104</v>
      </c>
      <c r="C38" s="200" t="str">
        <f>IF(C25=C37,"Gerai","Klaida")</f>
        <v>Gerai</v>
      </c>
      <c r="D38" s="428"/>
      <c r="E38" s="429"/>
      <c r="F38" s="429"/>
      <c r="G38" s="429"/>
      <c r="H38" s="429"/>
      <c r="I38" s="429"/>
      <c r="J38" s="429"/>
      <c r="K38" s="429"/>
      <c r="L38" s="429"/>
      <c r="M38" s="429"/>
      <c r="N38" s="429"/>
      <c r="O38" s="429"/>
      <c r="P38" s="429"/>
      <c r="Q38" s="429"/>
      <c r="R38" s="429"/>
      <c r="S38" s="429"/>
      <c r="T38" s="429"/>
      <c r="U38" s="429"/>
      <c r="V38" s="429"/>
      <c r="W38" s="430"/>
      <c r="Y38" s="120"/>
    </row>
    <row r="39" spans="1:25" x14ac:dyDescent="0.25">
      <c r="A39" s="1" t="s">
        <v>571</v>
      </c>
      <c r="B39" s="1"/>
      <c r="C39" s="13"/>
      <c r="Y39" s="120"/>
    </row>
    <row r="40" spans="1:25" ht="21" x14ac:dyDescent="0.25">
      <c r="A40" s="1" t="s">
        <v>572</v>
      </c>
      <c r="B40" s="404" t="s">
        <v>407</v>
      </c>
      <c r="C40" s="401" t="s">
        <v>141</v>
      </c>
      <c r="D40" s="402" t="s">
        <v>0</v>
      </c>
      <c r="E40" s="402" t="s">
        <v>1</v>
      </c>
      <c r="F40" s="402" t="s">
        <v>2</v>
      </c>
      <c r="G40" s="402" t="s">
        <v>3</v>
      </c>
      <c r="H40" s="402" t="s">
        <v>4</v>
      </c>
      <c r="I40" s="402" t="s">
        <v>5</v>
      </c>
      <c r="J40" s="402" t="s">
        <v>6</v>
      </c>
      <c r="K40" s="402" t="s">
        <v>7</v>
      </c>
      <c r="L40" s="402" t="s">
        <v>8</v>
      </c>
      <c r="M40" s="402" t="s">
        <v>9</v>
      </c>
      <c r="N40" s="402" t="s">
        <v>43</v>
      </c>
      <c r="O40" s="402" t="s">
        <v>44</v>
      </c>
      <c r="P40" s="402" t="s">
        <v>45</v>
      </c>
      <c r="Q40" s="402" t="s">
        <v>46</v>
      </c>
      <c r="R40" s="402" t="s">
        <v>47</v>
      </c>
      <c r="S40" s="402" t="s">
        <v>48</v>
      </c>
      <c r="T40" s="402" t="s">
        <v>49</v>
      </c>
      <c r="U40" s="402" t="s">
        <v>50</v>
      </c>
      <c r="V40" s="402" t="s">
        <v>51</v>
      </c>
      <c r="W40" s="403" t="s">
        <v>52</v>
      </c>
      <c r="Y40" s="120"/>
    </row>
    <row r="41" spans="1:25" x14ac:dyDescent="0.25">
      <c r="A41" s="1" t="s">
        <v>573</v>
      </c>
      <c r="B41" s="431"/>
      <c r="C41" s="193" t="s">
        <v>160</v>
      </c>
      <c r="D41" s="432"/>
      <c r="E41" s="432"/>
      <c r="F41" s="432"/>
      <c r="G41" s="432"/>
      <c r="H41" s="432"/>
      <c r="I41" s="432"/>
      <c r="J41" s="432"/>
      <c r="K41" s="432"/>
      <c r="L41" s="432"/>
      <c r="M41" s="432"/>
      <c r="N41" s="432"/>
      <c r="O41" s="432"/>
      <c r="P41" s="432"/>
      <c r="Q41" s="432"/>
      <c r="R41" s="432"/>
      <c r="S41" s="432"/>
      <c r="T41" s="432"/>
      <c r="U41" s="432"/>
      <c r="V41" s="432"/>
      <c r="W41" s="256"/>
      <c r="Y41" s="120"/>
    </row>
    <row r="42" spans="1:25" x14ac:dyDescent="0.25">
      <c r="A42" s="1" t="s">
        <v>574</v>
      </c>
      <c r="B42" s="123" t="str">
        <f>$B$8</f>
        <v>Ar rodiklis taikomas VPS priemonei?</v>
      </c>
      <c r="C42" s="130">
        <f>COUNTIFS(D42:W42,"taip")</f>
        <v>4</v>
      </c>
      <c r="D42" s="408" t="str">
        <f>HLOOKUP(D$6,'10'!D$6:D$70,$Y42,FALSE)</f>
        <v>Taip</v>
      </c>
      <c r="E42" s="408" t="str">
        <f>HLOOKUP(E$6,'10'!E$6:E$70,$Y42,FALSE)</f>
        <v>Taip</v>
      </c>
      <c r="F42" s="408" t="str">
        <f>HLOOKUP(F$6,'10'!F$6:F$70,$Y42,FALSE)</f>
        <v>Taip</v>
      </c>
      <c r="G42" s="408" t="str">
        <f>HLOOKUP(G$6,'10'!G$6:G$70,$Y42,FALSE)</f>
        <v>Taip</v>
      </c>
      <c r="H42" s="408" t="str">
        <f>HLOOKUP(H$6,'10'!H$6:H$70,$Y42,FALSE)</f>
        <v>Ne</v>
      </c>
      <c r="I42" s="408" t="str">
        <f>HLOOKUP(I$6,'10'!I$6:I$70,$Y42,FALSE)</f>
        <v>Ne</v>
      </c>
      <c r="J42" s="408" t="str">
        <f>HLOOKUP(J$6,'10'!J$6:J$70,$Y42,FALSE)</f>
        <v>Ne</v>
      </c>
      <c r="K42" s="408" t="str">
        <f>HLOOKUP(K$6,'10'!K$6:K$70,$Y42,FALSE)</f>
        <v>Ne</v>
      </c>
      <c r="L42" s="408" t="str">
        <f>HLOOKUP(L$6,'10'!L$6:L$70,$Y42,FALSE)</f>
        <v>Ne</v>
      </c>
      <c r="M42" s="408" t="str">
        <f>HLOOKUP(M$6,'10'!M$6:M$70,$Y42,FALSE)</f>
        <v>Ne</v>
      </c>
      <c r="N42" s="408" t="str">
        <f>HLOOKUP(N$6,'10'!N$6:N$70,$Y42,FALSE)</f>
        <v>Ne</v>
      </c>
      <c r="O42" s="408" t="str">
        <f>HLOOKUP(O$6,'10'!O$6:O$70,$Y42,FALSE)</f>
        <v>Ne</v>
      </c>
      <c r="P42" s="408" t="str">
        <f>HLOOKUP(P$6,'10'!P$6:P$70,$Y42,FALSE)</f>
        <v>Ne</v>
      </c>
      <c r="Q42" s="408" t="str">
        <f>HLOOKUP(Q$6,'10'!Q$6:Q$70,$Y42,FALSE)</f>
        <v>Ne</v>
      </c>
      <c r="R42" s="408" t="str">
        <f>HLOOKUP(R$6,'10'!R$6:R$70,$Y42,FALSE)</f>
        <v>Ne</v>
      </c>
      <c r="S42" s="408" t="str">
        <f>HLOOKUP(S$6,'10'!S$6:S$70,$Y42,FALSE)</f>
        <v>Ne</v>
      </c>
      <c r="T42" s="408" t="str">
        <f>HLOOKUP(T$6,'10'!T$6:T$70,$Y42,FALSE)</f>
        <v>Ne</v>
      </c>
      <c r="U42" s="408" t="str">
        <f>HLOOKUP(U$6,'10'!U$6:U$70,$Y42,FALSE)</f>
        <v>Ne</v>
      </c>
      <c r="V42" s="408" t="str">
        <f>HLOOKUP(V$6,'10'!V$6:V$70,$Y42,FALSE)</f>
        <v>Ne</v>
      </c>
      <c r="W42" s="409" t="str">
        <f>HLOOKUP(W$6,'10'!W$6:W$70,$Y42,FALSE)</f>
        <v>Ne</v>
      </c>
      <c r="Y42" s="120">
        <v>52</v>
      </c>
    </row>
    <row r="43" spans="1:25" x14ac:dyDescent="0.25">
      <c r="A43" s="1" t="s">
        <v>575</v>
      </c>
      <c r="B43" s="129" t="str">
        <f>$B$9</f>
        <v>Kiekybinis tikslas iki 2029 m.</v>
      </c>
      <c r="C43" s="410">
        <f>SUM(D43:W43)</f>
        <v>21</v>
      </c>
      <c r="D43" s="437">
        <v>7</v>
      </c>
      <c r="E43" s="433">
        <v>7</v>
      </c>
      <c r="F43" s="433">
        <v>1</v>
      </c>
      <c r="G43" s="433">
        <v>6</v>
      </c>
      <c r="H43" s="433"/>
      <c r="I43" s="433"/>
      <c r="J43" s="433"/>
      <c r="K43" s="433"/>
      <c r="L43" s="433"/>
      <c r="M43" s="433"/>
      <c r="N43" s="433"/>
      <c r="O43" s="433"/>
      <c r="P43" s="433"/>
      <c r="Q43" s="433"/>
      <c r="R43" s="433"/>
      <c r="S43" s="433"/>
      <c r="T43" s="433"/>
      <c r="U43" s="433"/>
      <c r="V43" s="433"/>
      <c r="W43" s="434"/>
      <c r="Y43" s="120"/>
    </row>
    <row r="44" spans="1:25" x14ac:dyDescent="0.25">
      <c r="A44" s="1" t="s">
        <v>576</v>
      </c>
      <c r="B44" s="127" t="s">
        <v>241</v>
      </c>
      <c r="C44" s="222"/>
      <c r="D44" s="415"/>
      <c r="E44" s="416"/>
      <c r="F44" s="416"/>
      <c r="G44" s="416"/>
      <c r="H44" s="416"/>
      <c r="I44" s="416"/>
      <c r="J44" s="416"/>
      <c r="K44" s="416"/>
      <c r="L44" s="416"/>
      <c r="M44" s="416"/>
      <c r="N44" s="416"/>
      <c r="O44" s="416"/>
      <c r="P44" s="416"/>
      <c r="Q44" s="416"/>
      <c r="R44" s="416"/>
      <c r="S44" s="416"/>
      <c r="T44" s="416"/>
      <c r="U44" s="416"/>
      <c r="V44" s="416"/>
      <c r="W44" s="417"/>
      <c r="Y44" s="120"/>
    </row>
    <row r="45" spans="1:25" x14ac:dyDescent="0.25">
      <c r="A45" s="1" t="s">
        <v>577</v>
      </c>
      <c r="B45" s="98" t="s">
        <v>100</v>
      </c>
      <c r="C45" s="423"/>
      <c r="D45" s="420"/>
      <c r="E45" s="421"/>
      <c r="F45" s="421"/>
      <c r="G45" s="421"/>
      <c r="H45" s="421"/>
      <c r="I45" s="421"/>
      <c r="J45" s="421"/>
      <c r="K45" s="421"/>
      <c r="L45" s="421"/>
      <c r="M45" s="421"/>
      <c r="N45" s="421"/>
      <c r="O45" s="421"/>
      <c r="P45" s="421"/>
      <c r="Q45" s="421"/>
      <c r="R45" s="421"/>
      <c r="S45" s="421"/>
      <c r="T45" s="421"/>
      <c r="U45" s="421"/>
      <c r="V45" s="421"/>
      <c r="W45" s="422"/>
      <c r="Y45" s="120"/>
    </row>
    <row r="46" spans="1:25" x14ac:dyDescent="0.25">
      <c r="A46" s="1" t="s">
        <v>578</v>
      </c>
      <c r="B46" s="98" t="s">
        <v>101</v>
      </c>
      <c r="C46" s="423">
        <v>4</v>
      </c>
      <c r="D46" s="420">
        <v>2</v>
      </c>
      <c r="E46" s="421">
        <v>2</v>
      </c>
      <c r="F46" s="421">
        <v>0</v>
      </c>
      <c r="G46" s="421">
        <v>0</v>
      </c>
      <c r="H46" s="421"/>
      <c r="I46" s="421"/>
      <c r="J46" s="421"/>
      <c r="K46" s="421"/>
      <c r="L46" s="421"/>
      <c r="M46" s="421"/>
      <c r="N46" s="421"/>
      <c r="O46" s="421"/>
      <c r="P46" s="421"/>
      <c r="Q46" s="421"/>
      <c r="R46" s="421"/>
      <c r="S46" s="421"/>
      <c r="T46" s="421"/>
      <c r="U46" s="421"/>
      <c r="V46" s="421"/>
      <c r="W46" s="422"/>
      <c r="Y46" s="120"/>
    </row>
    <row r="47" spans="1:25" x14ac:dyDescent="0.25">
      <c r="A47" s="1" t="s">
        <v>579</v>
      </c>
      <c r="B47" s="98" t="s">
        <v>102</v>
      </c>
      <c r="C47" s="423">
        <v>4</v>
      </c>
      <c r="D47" s="420">
        <v>1</v>
      </c>
      <c r="E47" s="421">
        <v>1</v>
      </c>
      <c r="F47" s="421">
        <v>0</v>
      </c>
      <c r="G47" s="421">
        <v>2</v>
      </c>
      <c r="H47" s="421"/>
      <c r="I47" s="421"/>
      <c r="J47" s="421"/>
      <c r="K47" s="421"/>
      <c r="L47" s="421"/>
      <c r="M47" s="421"/>
      <c r="N47" s="421"/>
      <c r="O47" s="421"/>
      <c r="P47" s="421"/>
      <c r="Q47" s="421"/>
      <c r="R47" s="421"/>
      <c r="S47" s="421"/>
      <c r="T47" s="421"/>
      <c r="U47" s="421"/>
      <c r="V47" s="421"/>
      <c r="W47" s="422"/>
      <c r="Y47" s="120"/>
    </row>
    <row r="48" spans="1:25" x14ac:dyDescent="0.25">
      <c r="A48" s="1" t="s">
        <v>580</v>
      </c>
      <c r="B48" s="98" t="s">
        <v>103</v>
      </c>
      <c r="C48" s="423">
        <v>8</v>
      </c>
      <c r="D48" s="420">
        <v>3</v>
      </c>
      <c r="E48" s="421">
        <v>2</v>
      </c>
      <c r="F48" s="421">
        <v>1</v>
      </c>
      <c r="G48" s="421">
        <v>2</v>
      </c>
      <c r="H48" s="421"/>
      <c r="I48" s="421"/>
      <c r="J48" s="421"/>
      <c r="K48" s="421"/>
      <c r="L48" s="421"/>
      <c r="M48" s="421"/>
      <c r="N48" s="421"/>
      <c r="O48" s="421"/>
      <c r="P48" s="421"/>
      <c r="Q48" s="421"/>
      <c r="R48" s="421"/>
      <c r="S48" s="421"/>
      <c r="T48" s="421"/>
      <c r="U48" s="421"/>
      <c r="V48" s="421"/>
      <c r="W48" s="422"/>
      <c r="Y48" s="120"/>
    </row>
    <row r="49" spans="1:25" x14ac:dyDescent="0.25">
      <c r="A49" s="1" t="s">
        <v>581</v>
      </c>
      <c r="B49" s="98" t="s">
        <v>104</v>
      </c>
      <c r="C49" s="423">
        <v>5</v>
      </c>
      <c r="D49" s="420">
        <v>1</v>
      </c>
      <c r="E49" s="421">
        <v>2</v>
      </c>
      <c r="F49" s="421">
        <v>0</v>
      </c>
      <c r="G49" s="421">
        <v>2</v>
      </c>
      <c r="H49" s="421"/>
      <c r="I49" s="421"/>
      <c r="J49" s="421"/>
      <c r="K49" s="421"/>
      <c r="L49" s="421"/>
      <c r="M49" s="421"/>
      <c r="N49" s="421"/>
      <c r="O49" s="421"/>
      <c r="P49" s="421"/>
      <c r="Q49" s="421"/>
      <c r="R49" s="421"/>
      <c r="S49" s="421"/>
      <c r="T49" s="421"/>
      <c r="U49" s="421"/>
      <c r="V49" s="421"/>
      <c r="W49" s="422"/>
      <c r="Y49" s="120"/>
    </row>
    <row r="50" spans="1:25" x14ac:dyDescent="0.25">
      <c r="A50" s="1" t="s">
        <v>582</v>
      </c>
      <c r="B50" s="98" t="s">
        <v>105</v>
      </c>
      <c r="C50" s="423"/>
      <c r="D50" s="420"/>
      <c r="E50" s="421"/>
      <c r="F50" s="421"/>
      <c r="G50" s="421"/>
      <c r="H50" s="421"/>
      <c r="I50" s="421"/>
      <c r="J50" s="421"/>
      <c r="K50" s="421"/>
      <c r="L50" s="421"/>
      <c r="M50" s="421"/>
      <c r="N50" s="421"/>
      <c r="O50" s="421"/>
      <c r="P50" s="421"/>
      <c r="Q50" s="421"/>
      <c r="R50" s="421"/>
      <c r="S50" s="421"/>
      <c r="T50" s="421"/>
      <c r="U50" s="421"/>
      <c r="V50" s="421"/>
      <c r="W50" s="422"/>
      <c r="Y50" s="120"/>
    </row>
    <row r="51" spans="1:25" x14ac:dyDescent="0.25">
      <c r="A51" s="1" t="s">
        <v>583</v>
      </c>
      <c r="B51" s="424" t="s">
        <v>401</v>
      </c>
      <c r="C51" s="414"/>
      <c r="D51" s="420"/>
      <c r="E51" s="421"/>
      <c r="F51" s="421"/>
      <c r="G51" s="421"/>
      <c r="H51" s="421"/>
      <c r="I51" s="421"/>
      <c r="J51" s="421"/>
      <c r="K51" s="421"/>
      <c r="L51" s="421"/>
      <c r="M51" s="421"/>
      <c r="N51" s="421"/>
      <c r="O51" s="421"/>
      <c r="P51" s="421"/>
      <c r="Q51" s="421"/>
      <c r="R51" s="421"/>
      <c r="S51" s="421"/>
      <c r="T51" s="421"/>
      <c r="U51" s="421"/>
      <c r="V51" s="421"/>
      <c r="W51" s="422"/>
      <c r="Y51" s="120"/>
    </row>
    <row r="52" spans="1:25" x14ac:dyDescent="0.25">
      <c r="A52" s="1" t="s">
        <v>584</v>
      </c>
      <c r="B52" s="425" t="s">
        <v>402</v>
      </c>
      <c r="C52" s="426"/>
      <c r="D52" s="420"/>
      <c r="E52" s="421"/>
      <c r="F52" s="421"/>
      <c r="G52" s="421"/>
      <c r="H52" s="421"/>
      <c r="I52" s="421"/>
      <c r="J52" s="421"/>
      <c r="K52" s="421"/>
      <c r="L52" s="421"/>
      <c r="M52" s="421"/>
      <c r="N52" s="421"/>
      <c r="O52" s="421"/>
      <c r="P52" s="421"/>
      <c r="Q52" s="421"/>
      <c r="R52" s="421"/>
      <c r="S52" s="421"/>
      <c r="T52" s="421"/>
      <c r="U52" s="421"/>
      <c r="V52" s="421"/>
      <c r="W52" s="422"/>
      <c r="Y52" s="120"/>
    </row>
    <row r="53" spans="1:25" x14ac:dyDescent="0.25">
      <c r="A53" s="1" t="s">
        <v>585</v>
      </c>
      <c r="B53" s="127" t="s">
        <v>160</v>
      </c>
      <c r="C53" s="436">
        <f>SUM(C45:C50)</f>
        <v>21</v>
      </c>
      <c r="D53" s="420"/>
      <c r="E53" s="421"/>
      <c r="F53" s="421"/>
      <c r="G53" s="421"/>
      <c r="H53" s="421"/>
      <c r="I53" s="421"/>
      <c r="J53" s="421"/>
      <c r="K53" s="421"/>
      <c r="L53" s="421"/>
      <c r="M53" s="421"/>
      <c r="N53" s="421"/>
      <c r="O53" s="421"/>
      <c r="P53" s="421"/>
      <c r="Q53" s="421"/>
      <c r="R53" s="421"/>
      <c r="S53" s="421"/>
      <c r="T53" s="421"/>
      <c r="U53" s="421"/>
      <c r="V53" s="421"/>
      <c r="W53" s="422"/>
      <c r="Y53" s="120"/>
    </row>
    <row r="54" spans="1:25" x14ac:dyDescent="0.25">
      <c r="A54" s="1" t="s">
        <v>586</v>
      </c>
      <c r="B54" s="214" t="s">
        <v>1104</v>
      </c>
      <c r="C54" s="200" t="str">
        <f>IF(C43=C53,"Gerai","Klaida")</f>
        <v>Gerai</v>
      </c>
      <c r="D54" s="428"/>
      <c r="E54" s="429"/>
      <c r="F54" s="429"/>
      <c r="G54" s="429"/>
      <c r="H54" s="429"/>
      <c r="I54" s="429"/>
      <c r="J54" s="429"/>
      <c r="K54" s="429"/>
      <c r="L54" s="429"/>
      <c r="M54" s="429"/>
      <c r="N54" s="429"/>
      <c r="O54" s="429"/>
      <c r="P54" s="429"/>
      <c r="Q54" s="429"/>
      <c r="R54" s="429"/>
      <c r="S54" s="429"/>
      <c r="T54" s="429"/>
      <c r="U54" s="429"/>
      <c r="V54" s="429"/>
      <c r="W54" s="430"/>
      <c r="Y54" s="120"/>
    </row>
    <row r="55" spans="1:25" x14ac:dyDescent="0.25">
      <c r="A55" s="1" t="s">
        <v>587</v>
      </c>
      <c r="B55" s="1"/>
      <c r="Y55" s="120"/>
    </row>
    <row r="56" spans="1:25" ht="21" x14ac:dyDescent="0.25">
      <c r="A56" s="1" t="s">
        <v>588</v>
      </c>
      <c r="B56" s="404" t="s">
        <v>408</v>
      </c>
      <c r="C56" s="401" t="s">
        <v>154</v>
      </c>
      <c r="D56" s="402" t="s">
        <v>0</v>
      </c>
      <c r="E56" s="402" t="s">
        <v>1</v>
      </c>
      <c r="F56" s="402" t="s">
        <v>2</v>
      </c>
      <c r="G56" s="402" t="s">
        <v>3</v>
      </c>
      <c r="H56" s="402" t="s">
        <v>4</v>
      </c>
      <c r="I56" s="402" t="s">
        <v>5</v>
      </c>
      <c r="J56" s="402" t="s">
        <v>6</v>
      </c>
      <c r="K56" s="402" t="s">
        <v>7</v>
      </c>
      <c r="L56" s="402" t="s">
        <v>8</v>
      </c>
      <c r="M56" s="402" t="s">
        <v>9</v>
      </c>
      <c r="N56" s="402" t="s">
        <v>43</v>
      </c>
      <c r="O56" s="402" t="s">
        <v>44</v>
      </c>
      <c r="P56" s="402" t="s">
        <v>45</v>
      </c>
      <c r="Q56" s="402" t="s">
        <v>46</v>
      </c>
      <c r="R56" s="402" t="s">
        <v>47</v>
      </c>
      <c r="S56" s="402" t="s">
        <v>48</v>
      </c>
      <c r="T56" s="402" t="s">
        <v>49</v>
      </c>
      <c r="U56" s="402" t="s">
        <v>50</v>
      </c>
      <c r="V56" s="402" t="s">
        <v>51</v>
      </c>
      <c r="W56" s="403" t="s">
        <v>52</v>
      </c>
      <c r="Y56" s="120"/>
    </row>
    <row r="57" spans="1:25" x14ac:dyDescent="0.25">
      <c r="A57" s="1" t="s">
        <v>589</v>
      </c>
      <c r="B57" s="431"/>
      <c r="C57" s="193" t="s">
        <v>160</v>
      </c>
      <c r="D57" s="432"/>
      <c r="E57" s="432"/>
      <c r="F57" s="432"/>
      <c r="G57" s="432"/>
      <c r="H57" s="432"/>
      <c r="I57" s="432"/>
      <c r="J57" s="432"/>
      <c r="K57" s="432"/>
      <c r="L57" s="432"/>
      <c r="M57" s="432"/>
      <c r="N57" s="432"/>
      <c r="O57" s="432"/>
      <c r="P57" s="432"/>
      <c r="Q57" s="432"/>
      <c r="R57" s="432"/>
      <c r="S57" s="432"/>
      <c r="T57" s="432"/>
      <c r="U57" s="432"/>
      <c r="V57" s="432"/>
      <c r="W57" s="256"/>
      <c r="Y57" s="120"/>
    </row>
    <row r="58" spans="1:25" x14ac:dyDescent="0.25">
      <c r="A58" s="1" t="s">
        <v>590</v>
      </c>
      <c r="B58" s="123" t="str">
        <f>$B$8</f>
        <v>Ar rodiklis taikomas VPS priemonei?</v>
      </c>
      <c r="C58" s="130">
        <f>COUNTIFS(D58:W58,"taip")</f>
        <v>4</v>
      </c>
      <c r="D58" s="408" t="str">
        <f>HLOOKUP(D$6,'10'!D$6:D$70,$Y58,FALSE)</f>
        <v>Taip</v>
      </c>
      <c r="E58" s="408" t="str">
        <f>HLOOKUP(E$6,'10'!E$6:E$70,$Y58,FALSE)</f>
        <v>Taip</v>
      </c>
      <c r="F58" s="408" t="str">
        <f>HLOOKUP(F$6,'10'!F$6:F$70,$Y58,FALSE)</f>
        <v>Taip</v>
      </c>
      <c r="G58" s="408" t="str">
        <f>HLOOKUP(G$6,'10'!G$6:G$70,$Y58,FALSE)</f>
        <v>Taip</v>
      </c>
      <c r="H58" s="408" t="str">
        <f>HLOOKUP(H$6,'10'!H$6:H$70,$Y58,FALSE)</f>
        <v>Ne</v>
      </c>
      <c r="I58" s="408" t="str">
        <f>HLOOKUP(I$6,'10'!I$6:I$70,$Y58,FALSE)</f>
        <v>Ne</v>
      </c>
      <c r="J58" s="408" t="str">
        <f>HLOOKUP(J$6,'10'!J$6:J$70,$Y58,FALSE)</f>
        <v>Ne</v>
      </c>
      <c r="K58" s="408" t="str">
        <f>HLOOKUP(K$6,'10'!K$6:K$70,$Y58,FALSE)</f>
        <v>Ne</v>
      </c>
      <c r="L58" s="408" t="str">
        <f>HLOOKUP(L$6,'10'!L$6:L$70,$Y58,FALSE)</f>
        <v>Ne</v>
      </c>
      <c r="M58" s="408" t="str">
        <f>HLOOKUP(M$6,'10'!M$6:M$70,$Y58,FALSE)</f>
        <v>Ne</v>
      </c>
      <c r="N58" s="408" t="str">
        <f>HLOOKUP(N$6,'10'!N$6:N$70,$Y58,FALSE)</f>
        <v>Ne</v>
      </c>
      <c r="O58" s="408" t="str">
        <f>HLOOKUP(O$6,'10'!O$6:O$70,$Y58,FALSE)</f>
        <v>Ne</v>
      </c>
      <c r="P58" s="408" t="str">
        <f>HLOOKUP(P$6,'10'!P$6:P$70,$Y58,FALSE)</f>
        <v>Ne</v>
      </c>
      <c r="Q58" s="408" t="str">
        <f>HLOOKUP(Q$6,'10'!Q$6:Q$70,$Y58,FALSE)</f>
        <v>Ne</v>
      </c>
      <c r="R58" s="408" t="str">
        <f>HLOOKUP(R$6,'10'!R$6:R$70,$Y58,FALSE)</f>
        <v>Ne</v>
      </c>
      <c r="S58" s="408" t="str">
        <f>HLOOKUP(S$6,'10'!S$6:S$70,$Y58,FALSE)</f>
        <v>Ne</v>
      </c>
      <c r="T58" s="408" t="str">
        <f>HLOOKUP(T$6,'10'!T$6:T$70,$Y58,FALSE)</f>
        <v>Ne</v>
      </c>
      <c r="U58" s="408" t="str">
        <f>HLOOKUP(U$6,'10'!U$6:U$70,$Y58,FALSE)</f>
        <v>Ne</v>
      </c>
      <c r="V58" s="408" t="str">
        <f>HLOOKUP(V$6,'10'!V$6:V$70,$Y58,FALSE)</f>
        <v>Ne</v>
      </c>
      <c r="W58" s="409" t="str">
        <f>HLOOKUP(W$6,'10'!W$6:W$70,$Y58,FALSE)</f>
        <v>Ne</v>
      </c>
      <c r="Y58" s="120">
        <v>53</v>
      </c>
    </row>
    <row r="59" spans="1:25" x14ac:dyDescent="0.25">
      <c r="A59" s="1" t="s">
        <v>591</v>
      </c>
      <c r="B59" s="129" t="str">
        <f>$B$9</f>
        <v>Kiekybinis tikslas iki 2029 m.</v>
      </c>
      <c r="C59" s="410">
        <f>SUM(D59:W59)</f>
        <v>400</v>
      </c>
      <c r="D59" s="437">
        <v>50</v>
      </c>
      <c r="E59" s="433">
        <v>50</v>
      </c>
      <c r="F59" s="433">
        <v>150</v>
      </c>
      <c r="G59" s="433">
        <v>150</v>
      </c>
      <c r="H59" s="433"/>
      <c r="I59" s="433"/>
      <c r="J59" s="433"/>
      <c r="K59" s="433"/>
      <c r="L59" s="433"/>
      <c r="M59" s="433"/>
      <c r="N59" s="433"/>
      <c r="O59" s="433"/>
      <c r="P59" s="433"/>
      <c r="Q59" s="433"/>
      <c r="R59" s="433"/>
      <c r="S59" s="433"/>
      <c r="T59" s="433"/>
      <c r="U59" s="433"/>
      <c r="V59" s="433"/>
      <c r="W59" s="434"/>
      <c r="Y59" s="120"/>
    </row>
    <row r="60" spans="1:25" x14ac:dyDescent="0.25">
      <c r="A60" s="1" t="s">
        <v>592</v>
      </c>
      <c r="B60" s="127" t="s">
        <v>241</v>
      </c>
      <c r="C60" s="222"/>
      <c r="D60" s="415"/>
      <c r="E60" s="416"/>
      <c r="F60" s="416"/>
      <c r="G60" s="416"/>
      <c r="H60" s="416"/>
      <c r="I60" s="416"/>
      <c r="J60" s="416"/>
      <c r="K60" s="416"/>
      <c r="L60" s="416"/>
      <c r="M60" s="416"/>
      <c r="N60" s="416"/>
      <c r="O60" s="416"/>
      <c r="P60" s="416"/>
      <c r="Q60" s="416"/>
      <c r="R60" s="416"/>
      <c r="S60" s="416"/>
      <c r="T60" s="416"/>
      <c r="U60" s="416"/>
      <c r="V60" s="416"/>
      <c r="W60" s="417"/>
      <c r="Y60" s="120"/>
    </row>
    <row r="61" spans="1:25" x14ac:dyDescent="0.25">
      <c r="A61" s="1" t="s">
        <v>593</v>
      </c>
      <c r="B61" s="98" t="s">
        <v>100</v>
      </c>
      <c r="C61" s="423"/>
      <c r="D61" s="420"/>
      <c r="E61" s="421"/>
      <c r="F61" s="421"/>
      <c r="G61" s="421"/>
      <c r="H61" s="421"/>
      <c r="I61" s="421"/>
      <c r="J61" s="421"/>
      <c r="K61" s="421"/>
      <c r="L61" s="421"/>
      <c r="M61" s="421"/>
      <c r="N61" s="421"/>
      <c r="O61" s="421"/>
      <c r="P61" s="421"/>
      <c r="Q61" s="421"/>
      <c r="R61" s="421"/>
      <c r="S61" s="421"/>
      <c r="T61" s="421"/>
      <c r="U61" s="421"/>
      <c r="V61" s="421"/>
      <c r="W61" s="422"/>
      <c r="Y61" s="120"/>
    </row>
    <row r="62" spans="1:25" x14ac:dyDescent="0.25">
      <c r="A62" s="1" t="s">
        <v>594</v>
      </c>
      <c r="B62" s="98" t="s">
        <v>101</v>
      </c>
      <c r="C62" s="423"/>
      <c r="D62" s="420"/>
      <c r="E62" s="421"/>
      <c r="F62" s="421"/>
      <c r="G62" s="421"/>
      <c r="H62" s="421"/>
      <c r="I62" s="421"/>
      <c r="J62" s="421"/>
      <c r="K62" s="421"/>
      <c r="L62" s="421"/>
      <c r="M62" s="421"/>
      <c r="N62" s="421"/>
      <c r="O62" s="421"/>
      <c r="P62" s="421"/>
      <c r="Q62" s="421"/>
      <c r="R62" s="421"/>
      <c r="S62" s="421"/>
      <c r="T62" s="421"/>
      <c r="U62" s="421"/>
      <c r="V62" s="421"/>
      <c r="W62" s="422"/>
      <c r="Y62" s="120"/>
    </row>
    <row r="63" spans="1:25" x14ac:dyDescent="0.25">
      <c r="A63" s="1" t="s">
        <v>595</v>
      </c>
      <c r="B63" s="98" t="s">
        <v>102</v>
      </c>
      <c r="C63" s="423">
        <v>50</v>
      </c>
      <c r="D63" s="420">
        <v>25</v>
      </c>
      <c r="E63" s="421">
        <v>25</v>
      </c>
      <c r="F63" s="421">
        <v>0</v>
      </c>
      <c r="G63" s="421">
        <v>0</v>
      </c>
      <c r="H63" s="421"/>
      <c r="I63" s="421"/>
      <c r="J63" s="421"/>
      <c r="K63" s="421"/>
      <c r="L63" s="421"/>
      <c r="M63" s="421"/>
      <c r="N63" s="421"/>
      <c r="O63" s="421"/>
      <c r="P63" s="421"/>
      <c r="Q63" s="421"/>
      <c r="R63" s="421"/>
      <c r="S63" s="421"/>
      <c r="T63" s="421"/>
      <c r="U63" s="421"/>
      <c r="V63" s="421"/>
      <c r="W63" s="422"/>
      <c r="Y63" s="120"/>
    </row>
    <row r="64" spans="1:25" x14ac:dyDescent="0.25">
      <c r="A64" s="1" t="s">
        <v>596</v>
      </c>
      <c r="B64" s="98" t="s">
        <v>103</v>
      </c>
      <c r="C64" s="423">
        <v>50</v>
      </c>
      <c r="D64" s="420">
        <v>15</v>
      </c>
      <c r="E64" s="421">
        <v>15</v>
      </c>
      <c r="F64" s="421">
        <v>0</v>
      </c>
      <c r="G64" s="421">
        <v>20</v>
      </c>
      <c r="H64" s="421"/>
      <c r="I64" s="421"/>
      <c r="J64" s="421"/>
      <c r="K64" s="421"/>
      <c r="L64" s="421"/>
      <c r="M64" s="421"/>
      <c r="N64" s="421"/>
      <c r="O64" s="421"/>
      <c r="P64" s="421"/>
      <c r="Q64" s="421"/>
      <c r="R64" s="421"/>
      <c r="S64" s="421"/>
      <c r="T64" s="421"/>
      <c r="U64" s="421"/>
      <c r="V64" s="421"/>
      <c r="W64" s="422"/>
      <c r="Y64" s="120"/>
    </row>
    <row r="65" spans="1:25" x14ac:dyDescent="0.25">
      <c r="A65" s="1" t="s">
        <v>597</v>
      </c>
      <c r="B65" s="98" t="s">
        <v>104</v>
      </c>
      <c r="C65" s="423">
        <v>150</v>
      </c>
      <c r="D65" s="420">
        <v>10</v>
      </c>
      <c r="E65" s="421">
        <v>10</v>
      </c>
      <c r="F65" s="421">
        <v>50</v>
      </c>
      <c r="G65" s="421">
        <v>80</v>
      </c>
      <c r="H65" s="421"/>
      <c r="I65" s="421"/>
      <c r="J65" s="421"/>
      <c r="K65" s="421"/>
      <c r="L65" s="421"/>
      <c r="M65" s="421"/>
      <c r="N65" s="421"/>
      <c r="O65" s="421"/>
      <c r="P65" s="421"/>
      <c r="Q65" s="421"/>
      <c r="R65" s="421"/>
      <c r="S65" s="421"/>
      <c r="T65" s="421"/>
      <c r="U65" s="421"/>
      <c r="V65" s="421"/>
      <c r="W65" s="422"/>
      <c r="Y65" s="120"/>
    </row>
    <row r="66" spans="1:25" x14ac:dyDescent="0.25">
      <c r="A66" s="1" t="s">
        <v>598</v>
      </c>
      <c r="B66" s="98" t="s">
        <v>105</v>
      </c>
      <c r="C66" s="423">
        <v>150</v>
      </c>
      <c r="D66" s="420">
        <v>0</v>
      </c>
      <c r="E66" s="421">
        <v>0</v>
      </c>
      <c r="F66" s="421">
        <v>100</v>
      </c>
      <c r="G66" s="421">
        <v>50</v>
      </c>
      <c r="H66" s="421"/>
      <c r="I66" s="421"/>
      <c r="J66" s="421"/>
      <c r="K66" s="421"/>
      <c r="L66" s="421"/>
      <c r="M66" s="421"/>
      <c r="N66" s="421"/>
      <c r="O66" s="421"/>
      <c r="P66" s="421"/>
      <c r="Q66" s="421"/>
      <c r="R66" s="421"/>
      <c r="S66" s="421"/>
      <c r="T66" s="421"/>
      <c r="U66" s="421"/>
      <c r="V66" s="421"/>
      <c r="W66" s="422"/>
      <c r="Y66" s="120"/>
    </row>
    <row r="67" spans="1:25" x14ac:dyDescent="0.25">
      <c r="A67" s="1" t="s">
        <v>599</v>
      </c>
      <c r="B67" s="424" t="s">
        <v>401</v>
      </c>
      <c r="C67" s="414"/>
      <c r="D67" s="420"/>
      <c r="E67" s="421"/>
      <c r="F67" s="421"/>
      <c r="G67" s="421"/>
      <c r="H67" s="421"/>
      <c r="I67" s="421"/>
      <c r="J67" s="421"/>
      <c r="K67" s="421"/>
      <c r="L67" s="421"/>
      <c r="M67" s="421"/>
      <c r="N67" s="421"/>
      <c r="O67" s="421"/>
      <c r="P67" s="421"/>
      <c r="Q67" s="421"/>
      <c r="R67" s="421"/>
      <c r="S67" s="421"/>
      <c r="T67" s="421"/>
      <c r="U67" s="421"/>
      <c r="V67" s="421"/>
      <c r="W67" s="422"/>
      <c r="Y67" s="120"/>
    </row>
    <row r="68" spans="1:25" x14ac:dyDescent="0.25">
      <c r="A68" s="1" t="s">
        <v>600</v>
      </c>
      <c r="B68" s="425" t="s">
        <v>402</v>
      </c>
      <c r="C68" s="426"/>
      <c r="D68" s="420"/>
      <c r="E68" s="421"/>
      <c r="F68" s="421"/>
      <c r="G68" s="421"/>
      <c r="H68" s="421"/>
      <c r="I68" s="421"/>
      <c r="J68" s="421"/>
      <c r="K68" s="421"/>
      <c r="L68" s="421"/>
      <c r="M68" s="421"/>
      <c r="N68" s="421"/>
      <c r="O68" s="421"/>
      <c r="P68" s="421"/>
      <c r="Q68" s="421"/>
      <c r="R68" s="421"/>
      <c r="S68" s="421"/>
      <c r="T68" s="421"/>
      <c r="U68" s="421"/>
      <c r="V68" s="421"/>
      <c r="W68" s="422"/>
      <c r="Y68" s="120"/>
    </row>
    <row r="69" spans="1:25" x14ac:dyDescent="0.25">
      <c r="A69" s="1" t="s">
        <v>601</v>
      </c>
      <c r="B69" s="127" t="s">
        <v>160</v>
      </c>
      <c r="C69" s="436">
        <f>SUM(C61:C66)</f>
        <v>400</v>
      </c>
      <c r="D69" s="420"/>
      <c r="E69" s="421"/>
      <c r="F69" s="421"/>
      <c r="G69" s="421"/>
      <c r="H69" s="421"/>
      <c r="I69" s="421"/>
      <c r="J69" s="421"/>
      <c r="K69" s="421"/>
      <c r="L69" s="421"/>
      <c r="M69" s="421"/>
      <c r="N69" s="421"/>
      <c r="O69" s="421"/>
      <c r="P69" s="421"/>
      <c r="Q69" s="421"/>
      <c r="R69" s="421"/>
      <c r="S69" s="421"/>
      <c r="T69" s="421"/>
      <c r="U69" s="421"/>
      <c r="V69" s="421"/>
      <c r="W69" s="422"/>
      <c r="Y69" s="120"/>
    </row>
    <row r="70" spans="1:25" x14ac:dyDescent="0.25">
      <c r="A70" s="1" t="s">
        <v>602</v>
      </c>
      <c r="B70" s="214" t="s">
        <v>1104</v>
      </c>
      <c r="C70" s="200" t="str">
        <f>IF(C59=C69,"Gerai","Klaida")</f>
        <v>Gerai</v>
      </c>
      <c r="D70" s="428"/>
      <c r="E70" s="429"/>
      <c r="F70" s="429"/>
      <c r="G70" s="429"/>
      <c r="H70" s="429"/>
      <c r="I70" s="429"/>
      <c r="J70" s="429"/>
      <c r="K70" s="429"/>
      <c r="L70" s="429"/>
      <c r="M70" s="429"/>
      <c r="N70" s="429"/>
      <c r="O70" s="429"/>
      <c r="P70" s="429"/>
      <c r="Q70" s="429"/>
      <c r="R70" s="429"/>
      <c r="S70" s="429"/>
      <c r="T70" s="429"/>
      <c r="U70" s="429"/>
      <c r="V70" s="429"/>
      <c r="W70" s="430"/>
      <c r="Y70" s="120"/>
    </row>
    <row r="71" spans="1:25" x14ac:dyDescent="0.25">
      <c r="A71" s="1" t="s">
        <v>603</v>
      </c>
      <c r="B71" s="1"/>
      <c r="Y71" s="120"/>
    </row>
    <row r="72" spans="1:25" ht="21" x14ac:dyDescent="0.25">
      <c r="A72" s="1" t="s">
        <v>604</v>
      </c>
      <c r="B72" s="404" t="s">
        <v>409</v>
      </c>
      <c r="C72" s="401" t="s">
        <v>155</v>
      </c>
      <c r="D72" s="402" t="s">
        <v>0</v>
      </c>
      <c r="E72" s="402" t="s">
        <v>1</v>
      </c>
      <c r="F72" s="402" t="s">
        <v>2</v>
      </c>
      <c r="G72" s="402" t="s">
        <v>3</v>
      </c>
      <c r="H72" s="402" t="s">
        <v>4</v>
      </c>
      <c r="I72" s="402" t="s">
        <v>5</v>
      </c>
      <c r="J72" s="402" t="s">
        <v>6</v>
      </c>
      <c r="K72" s="402" t="s">
        <v>7</v>
      </c>
      <c r="L72" s="402" t="s">
        <v>8</v>
      </c>
      <c r="M72" s="402" t="s">
        <v>9</v>
      </c>
      <c r="N72" s="402" t="s">
        <v>43</v>
      </c>
      <c r="O72" s="402" t="s">
        <v>44</v>
      </c>
      <c r="P72" s="402" t="s">
        <v>45</v>
      </c>
      <c r="Q72" s="402" t="s">
        <v>46</v>
      </c>
      <c r="R72" s="402" t="s">
        <v>47</v>
      </c>
      <c r="S72" s="402" t="s">
        <v>48</v>
      </c>
      <c r="T72" s="402" t="s">
        <v>49</v>
      </c>
      <c r="U72" s="402" t="s">
        <v>50</v>
      </c>
      <c r="V72" s="402" t="s">
        <v>51</v>
      </c>
      <c r="W72" s="403" t="s">
        <v>52</v>
      </c>
      <c r="Y72" s="120"/>
    </row>
    <row r="73" spans="1:25" x14ac:dyDescent="0.25">
      <c r="A73" s="1" t="s">
        <v>605</v>
      </c>
      <c r="B73" s="431"/>
      <c r="C73" s="193" t="s">
        <v>160</v>
      </c>
      <c r="D73" s="432"/>
      <c r="E73" s="432"/>
      <c r="F73" s="432"/>
      <c r="G73" s="432"/>
      <c r="H73" s="432"/>
      <c r="I73" s="432"/>
      <c r="J73" s="432"/>
      <c r="K73" s="432"/>
      <c r="L73" s="432"/>
      <c r="M73" s="432"/>
      <c r="N73" s="432"/>
      <c r="O73" s="432"/>
      <c r="P73" s="432"/>
      <c r="Q73" s="432"/>
      <c r="R73" s="432"/>
      <c r="S73" s="432"/>
      <c r="T73" s="432"/>
      <c r="U73" s="432"/>
      <c r="V73" s="432"/>
      <c r="W73" s="256"/>
      <c r="Y73" s="120"/>
    </row>
    <row r="74" spans="1:25" x14ac:dyDescent="0.25">
      <c r="A74" s="1" t="s">
        <v>606</v>
      </c>
      <c r="B74" s="123" t="str">
        <f>$B$8</f>
        <v>Ar rodiklis taikomas VPS priemonei?</v>
      </c>
      <c r="C74" s="130">
        <f>COUNTIFS(D74:W74,"taip")</f>
        <v>3</v>
      </c>
      <c r="D74" s="408" t="str">
        <f>HLOOKUP(D$6,'10'!D$6:D$70,$Y74,FALSE)</f>
        <v>Ne</v>
      </c>
      <c r="E74" s="408" t="str">
        <f>HLOOKUP(E$6,'10'!E$6:E$70,$Y74,FALSE)</f>
        <v>Ne</v>
      </c>
      <c r="F74" s="408" t="str">
        <f>HLOOKUP(F$6,'10'!F$6:F$70,$Y74,FALSE)</f>
        <v>Ne</v>
      </c>
      <c r="G74" s="408" t="str">
        <f>HLOOKUP(G$6,'10'!G$6:G$70,$Y74,FALSE)</f>
        <v>Taip</v>
      </c>
      <c r="H74" s="408" t="str">
        <f>HLOOKUP(H$6,'10'!H$6:H$70,$Y74,FALSE)</f>
        <v>Taip</v>
      </c>
      <c r="I74" s="408" t="str">
        <f>HLOOKUP(I$6,'10'!I$6:I$70,$Y74,FALSE)</f>
        <v>Taip</v>
      </c>
      <c r="J74" s="408" t="str">
        <f>HLOOKUP(J$6,'10'!J$6:J$70,$Y74,FALSE)</f>
        <v>Ne</v>
      </c>
      <c r="K74" s="408" t="str">
        <f>HLOOKUP(K$6,'10'!K$6:K$70,$Y74,FALSE)</f>
        <v>Ne</v>
      </c>
      <c r="L74" s="408" t="str">
        <f>HLOOKUP(L$6,'10'!L$6:L$70,$Y74,FALSE)</f>
        <v>Ne</v>
      </c>
      <c r="M74" s="408" t="str">
        <f>HLOOKUP(M$6,'10'!M$6:M$70,$Y74,FALSE)</f>
        <v>Ne</v>
      </c>
      <c r="N74" s="408" t="str">
        <f>HLOOKUP(N$6,'10'!N$6:N$70,$Y74,FALSE)</f>
        <v>Ne</v>
      </c>
      <c r="O74" s="408" t="str">
        <f>HLOOKUP(O$6,'10'!O$6:O$70,$Y74,FALSE)</f>
        <v>Ne</v>
      </c>
      <c r="P74" s="408" t="str">
        <f>HLOOKUP(P$6,'10'!P$6:P$70,$Y74,FALSE)</f>
        <v>Ne</v>
      </c>
      <c r="Q74" s="408" t="str">
        <f>HLOOKUP(Q$6,'10'!Q$6:Q$70,$Y74,FALSE)</f>
        <v>Ne</v>
      </c>
      <c r="R74" s="408" t="str">
        <f>HLOOKUP(R$6,'10'!R$6:R$70,$Y74,FALSE)</f>
        <v>Ne</v>
      </c>
      <c r="S74" s="408" t="str">
        <f>HLOOKUP(S$6,'10'!S$6:S$70,$Y74,FALSE)</f>
        <v>Ne</v>
      </c>
      <c r="T74" s="408" t="str">
        <f>HLOOKUP(T$6,'10'!T$6:T$70,$Y74,FALSE)</f>
        <v>Ne</v>
      </c>
      <c r="U74" s="408" t="str">
        <f>HLOOKUP(U$6,'10'!U$6:U$70,$Y74,FALSE)</f>
        <v>Ne</v>
      </c>
      <c r="V74" s="408" t="str">
        <f>HLOOKUP(V$6,'10'!V$6:V$70,$Y74,FALSE)</f>
        <v>Ne</v>
      </c>
      <c r="W74" s="409" t="str">
        <f>HLOOKUP(W$6,'10'!W$6:W$70,$Y74,FALSE)</f>
        <v>Ne</v>
      </c>
      <c r="Y74" s="120">
        <v>54</v>
      </c>
    </row>
    <row r="75" spans="1:25" x14ac:dyDescent="0.25">
      <c r="A75" s="1" t="s">
        <v>607</v>
      </c>
      <c r="B75" s="129" t="str">
        <f>$B$9</f>
        <v>Kiekybinis tikslas iki 2029 m.</v>
      </c>
      <c r="C75" s="410">
        <f>SUM(D75:W75)</f>
        <v>91</v>
      </c>
      <c r="D75" s="437"/>
      <c r="E75" s="433"/>
      <c r="F75" s="433"/>
      <c r="G75" s="433">
        <v>25</v>
      </c>
      <c r="H75" s="433">
        <v>60</v>
      </c>
      <c r="I75" s="433">
        <v>6</v>
      </c>
      <c r="J75" s="433"/>
      <c r="K75" s="433"/>
      <c r="L75" s="433"/>
      <c r="M75" s="433"/>
      <c r="N75" s="433"/>
      <c r="O75" s="433"/>
      <c r="P75" s="433"/>
      <c r="Q75" s="433"/>
      <c r="R75" s="433"/>
      <c r="S75" s="433"/>
      <c r="T75" s="433"/>
      <c r="U75" s="433"/>
      <c r="V75" s="433"/>
      <c r="W75" s="434"/>
      <c r="Y75" s="120"/>
    </row>
    <row r="76" spans="1:25" x14ac:dyDescent="0.25">
      <c r="A76" s="1" t="s">
        <v>608</v>
      </c>
      <c r="B76" s="127" t="s">
        <v>241</v>
      </c>
      <c r="C76" s="222"/>
      <c r="D76" s="415"/>
      <c r="E76" s="416"/>
      <c r="F76" s="416"/>
      <c r="G76" s="416"/>
      <c r="H76" s="416"/>
      <c r="I76" s="416"/>
      <c r="J76" s="416"/>
      <c r="K76" s="416"/>
      <c r="L76" s="416"/>
      <c r="M76" s="416"/>
      <c r="N76" s="416"/>
      <c r="O76" s="416"/>
      <c r="P76" s="416"/>
      <c r="Q76" s="416"/>
      <c r="R76" s="416"/>
      <c r="S76" s="416"/>
      <c r="T76" s="416"/>
      <c r="U76" s="416"/>
      <c r="V76" s="416"/>
      <c r="W76" s="417"/>
      <c r="Y76" s="120"/>
    </row>
    <row r="77" spans="1:25" x14ac:dyDescent="0.25">
      <c r="A77" s="1" t="s">
        <v>609</v>
      </c>
      <c r="B77" s="98" t="s">
        <v>100</v>
      </c>
      <c r="C77" s="423"/>
      <c r="D77" s="420"/>
      <c r="E77" s="421"/>
      <c r="F77" s="421"/>
      <c r="G77" s="421"/>
      <c r="H77" s="421"/>
      <c r="I77" s="421"/>
      <c r="J77" s="421"/>
      <c r="K77" s="421"/>
      <c r="L77" s="421"/>
      <c r="M77" s="421"/>
      <c r="N77" s="421"/>
      <c r="O77" s="421"/>
      <c r="P77" s="421"/>
      <c r="Q77" s="421"/>
      <c r="R77" s="421"/>
      <c r="S77" s="421"/>
      <c r="T77" s="421"/>
      <c r="U77" s="421"/>
      <c r="V77" s="421"/>
      <c r="W77" s="422"/>
      <c r="Y77" s="120"/>
    </row>
    <row r="78" spans="1:25" x14ac:dyDescent="0.25">
      <c r="A78" s="1" t="s">
        <v>610</v>
      </c>
      <c r="B78" s="98" t="s">
        <v>101</v>
      </c>
      <c r="C78" s="423">
        <v>28</v>
      </c>
      <c r="D78" s="420"/>
      <c r="E78" s="421"/>
      <c r="F78" s="421"/>
      <c r="G78" s="421">
        <v>5</v>
      </c>
      <c r="H78" s="421">
        <v>20</v>
      </c>
      <c r="I78" s="421">
        <v>3</v>
      </c>
      <c r="J78" s="421"/>
      <c r="K78" s="421"/>
      <c r="L78" s="421"/>
      <c r="M78" s="421"/>
      <c r="N78" s="421"/>
      <c r="O78" s="421"/>
      <c r="P78" s="421"/>
      <c r="Q78" s="421"/>
      <c r="R78" s="421"/>
      <c r="S78" s="421"/>
      <c r="T78" s="421"/>
      <c r="U78" s="421"/>
      <c r="V78" s="421"/>
      <c r="W78" s="422"/>
      <c r="Y78" s="120"/>
    </row>
    <row r="79" spans="1:25" x14ac:dyDescent="0.25">
      <c r="A79" s="1" t="s">
        <v>611</v>
      </c>
      <c r="B79" s="98" t="s">
        <v>102</v>
      </c>
      <c r="C79" s="423"/>
      <c r="D79" s="420"/>
      <c r="E79" s="421"/>
      <c r="F79" s="421"/>
      <c r="G79" s="421"/>
      <c r="H79" s="421"/>
      <c r="I79" s="421">
        <v>0</v>
      </c>
      <c r="J79" s="421"/>
      <c r="K79" s="421"/>
      <c r="L79" s="421"/>
      <c r="M79" s="421"/>
      <c r="N79" s="421"/>
      <c r="O79" s="421"/>
      <c r="P79" s="421"/>
      <c r="Q79" s="421"/>
      <c r="R79" s="421"/>
      <c r="S79" s="421"/>
      <c r="T79" s="421"/>
      <c r="U79" s="421"/>
      <c r="V79" s="421"/>
      <c r="W79" s="422"/>
      <c r="Y79" s="120"/>
    </row>
    <row r="80" spans="1:25" x14ac:dyDescent="0.25">
      <c r="A80" s="1" t="s">
        <v>612</v>
      </c>
      <c r="B80" s="98" t="s">
        <v>103</v>
      </c>
      <c r="C80" s="423">
        <v>63</v>
      </c>
      <c r="D80" s="420"/>
      <c r="E80" s="421"/>
      <c r="F80" s="421"/>
      <c r="G80" s="421">
        <v>20</v>
      </c>
      <c r="H80" s="421">
        <v>40</v>
      </c>
      <c r="I80" s="421">
        <v>3</v>
      </c>
      <c r="J80" s="421"/>
      <c r="K80" s="421"/>
      <c r="L80" s="421"/>
      <c r="M80" s="421"/>
      <c r="N80" s="421"/>
      <c r="O80" s="421"/>
      <c r="P80" s="421"/>
      <c r="Q80" s="421"/>
      <c r="R80" s="421"/>
      <c r="S80" s="421"/>
      <c r="T80" s="421"/>
      <c r="U80" s="421"/>
      <c r="V80" s="421"/>
      <c r="W80" s="422"/>
      <c r="Y80" s="120"/>
    </row>
    <row r="81" spans="1:25" x14ac:dyDescent="0.25">
      <c r="A81" s="1" t="s">
        <v>613</v>
      </c>
      <c r="B81" s="98" t="s">
        <v>104</v>
      </c>
      <c r="C81" s="423"/>
      <c r="D81" s="420"/>
      <c r="E81" s="421"/>
      <c r="F81" s="421"/>
      <c r="G81" s="421"/>
      <c r="H81" s="421"/>
      <c r="I81" s="421"/>
      <c r="J81" s="421"/>
      <c r="K81" s="421"/>
      <c r="L81" s="421"/>
      <c r="M81" s="421"/>
      <c r="N81" s="421"/>
      <c r="O81" s="421"/>
      <c r="P81" s="421"/>
      <c r="Q81" s="421"/>
      <c r="R81" s="421"/>
      <c r="S81" s="421"/>
      <c r="T81" s="421"/>
      <c r="U81" s="421"/>
      <c r="V81" s="421"/>
      <c r="W81" s="422"/>
      <c r="Y81" s="120"/>
    </row>
    <row r="82" spans="1:25" x14ac:dyDescent="0.25">
      <c r="A82" s="1" t="s">
        <v>614</v>
      </c>
      <c r="B82" s="98" t="s">
        <v>105</v>
      </c>
      <c r="C82" s="423"/>
      <c r="D82" s="420"/>
      <c r="E82" s="421"/>
      <c r="F82" s="421"/>
      <c r="G82" s="421"/>
      <c r="H82" s="421"/>
      <c r="I82" s="421"/>
      <c r="J82" s="421"/>
      <c r="K82" s="421"/>
      <c r="L82" s="421"/>
      <c r="M82" s="421"/>
      <c r="N82" s="421"/>
      <c r="O82" s="421"/>
      <c r="P82" s="421"/>
      <c r="Q82" s="421"/>
      <c r="R82" s="421"/>
      <c r="S82" s="421"/>
      <c r="T82" s="421"/>
      <c r="U82" s="421"/>
      <c r="V82" s="421"/>
      <c r="W82" s="422"/>
      <c r="Y82" s="120"/>
    </row>
    <row r="83" spans="1:25" x14ac:dyDescent="0.25">
      <c r="A83" s="1" t="s">
        <v>780</v>
      </c>
      <c r="B83" s="424" t="s">
        <v>401</v>
      </c>
      <c r="C83" s="414"/>
      <c r="D83" s="420"/>
      <c r="E83" s="421"/>
      <c r="F83" s="421"/>
      <c r="G83" s="421"/>
      <c r="H83" s="421"/>
      <c r="I83" s="421"/>
      <c r="J83" s="421"/>
      <c r="K83" s="421"/>
      <c r="L83" s="421"/>
      <c r="M83" s="421"/>
      <c r="N83" s="421"/>
      <c r="O83" s="421"/>
      <c r="P83" s="421"/>
      <c r="Q83" s="421"/>
      <c r="R83" s="421"/>
      <c r="S83" s="421"/>
      <c r="T83" s="421"/>
      <c r="U83" s="421"/>
      <c r="V83" s="421"/>
      <c r="W83" s="422"/>
      <c r="Y83" s="120"/>
    </row>
    <row r="84" spans="1:25" x14ac:dyDescent="0.25">
      <c r="A84" s="1" t="s">
        <v>781</v>
      </c>
      <c r="B84" s="425" t="s">
        <v>402</v>
      </c>
      <c r="C84" s="426"/>
      <c r="D84" s="420"/>
      <c r="E84" s="421"/>
      <c r="F84" s="421"/>
      <c r="G84" s="421"/>
      <c r="H84" s="421"/>
      <c r="I84" s="421"/>
      <c r="J84" s="421"/>
      <c r="K84" s="421"/>
      <c r="L84" s="421"/>
      <c r="M84" s="421"/>
      <c r="N84" s="421"/>
      <c r="O84" s="421"/>
      <c r="P84" s="421"/>
      <c r="Q84" s="421"/>
      <c r="R84" s="421"/>
      <c r="S84" s="421"/>
      <c r="T84" s="421"/>
      <c r="U84" s="421"/>
      <c r="V84" s="421"/>
      <c r="W84" s="422"/>
      <c r="Y84" s="120"/>
    </row>
    <row r="85" spans="1:25" x14ac:dyDescent="0.25">
      <c r="A85" s="1" t="s">
        <v>782</v>
      </c>
      <c r="B85" s="127" t="s">
        <v>160</v>
      </c>
      <c r="C85" s="436">
        <f>SUM(C77:C82)</f>
        <v>91</v>
      </c>
      <c r="D85" s="420"/>
      <c r="E85" s="421"/>
      <c r="F85" s="421"/>
      <c r="G85" s="421"/>
      <c r="H85" s="421"/>
      <c r="I85" s="421"/>
      <c r="J85" s="421"/>
      <c r="K85" s="421"/>
      <c r="L85" s="421"/>
      <c r="M85" s="421"/>
      <c r="N85" s="421"/>
      <c r="O85" s="421"/>
      <c r="P85" s="421"/>
      <c r="Q85" s="421"/>
      <c r="R85" s="421"/>
      <c r="S85" s="421"/>
      <c r="T85" s="421"/>
      <c r="U85" s="421"/>
      <c r="V85" s="421"/>
      <c r="W85" s="422"/>
      <c r="Y85" s="120"/>
    </row>
    <row r="86" spans="1:25" x14ac:dyDescent="0.25">
      <c r="A86" s="1" t="s">
        <v>783</v>
      </c>
      <c r="B86" s="214" t="s">
        <v>1104</v>
      </c>
      <c r="C86" s="200" t="str">
        <f>IF(C75=C85,"Gerai","Klaida")</f>
        <v>Gerai</v>
      </c>
      <c r="D86" s="428"/>
      <c r="E86" s="429"/>
      <c r="F86" s="429"/>
      <c r="G86" s="429"/>
      <c r="H86" s="429"/>
      <c r="I86" s="429"/>
      <c r="J86" s="429"/>
      <c r="K86" s="429"/>
      <c r="L86" s="429"/>
      <c r="M86" s="429"/>
      <c r="N86" s="429"/>
      <c r="O86" s="429"/>
      <c r="P86" s="429"/>
      <c r="Q86" s="429"/>
      <c r="R86" s="429"/>
      <c r="S86" s="429"/>
      <c r="T86" s="429"/>
      <c r="U86" s="429"/>
      <c r="V86" s="429"/>
      <c r="W86" s="430"/>
      <c r="Y86" s="120"/>
    </row>
    <row r="87" spans="1:25" x14ac:dyDescent="0.25">
      <c r="A87" s="1" t="s">
        <v>784</v>
      </c>
      <c r="B87" s="1"/>
      <c r="Y87" s="120"/>
    </row>
    <row r="88" spans="1:25" ht="21" x14ac:dyDescent="0.25">
      <c r="A88" s="1" t="s">
        <v>785</v>
      </c>
      <c r="B88" s="438" t="s">
        <v>410</v>
      </c>
      <c r="C88" s="439" t="str">
        <f>'6'!B35</f>
        <v>ŠAKI-P.1</v>
      </c>
      <c r="D88" s="440" t="s">
        <v>0</v>
      </c>
      <c r="E88" s="440" t="s">
        <v>1</v>
      </c>
      <c r="F88" s="440" t="s">
        <v>2</v>
      </c>
      <c r="G88" s="440" t="s">
        <v>3</v>
      </c>
      <c r="H88" s="440" t="s">
        <v>4</v>
      </c>
      <c r="I88" s="440" t="s">
        <v>5</v>
      </c>
      <c r="J88" s="440" t="s">
        <v>6</v>
      </c>
      <c r="K88" s="440" t="s">
        <v>7</v>
      </c>
      <c r="L88" s="440" t="s">
        <v>8</v>
      </c>
      <c r="M88" s="440" t="s">
        <v>9</v>
      </c>
      <c r="N88" s="440" t="s">
        <v>43</v>
      </c>
      <c r="O88" s="440" t="s">
        <v>44</v>
      </c>
      <c r="P88" s="440" t="s">
        <v>45</v>
      </c>
      <c r="Q88" s="440" t="s">
        <v>46</v>
      </c>
      <c r="R88" s="440" t="s">
        <v>47</v>
      </c>
      <c r="S88" s="440" t="s">
        <v>48</v>
      </c>
      <c r="T88" s="440" t="s">
        <v>49</v>
      </c>
      <c r="U88" s="440" t="s">
        <v>50</v>
      </c>
      <c r="V88" s="440" t="s">
        <v>51</v>
      </c>
      <c r="W88" s="441" t="s">
        <v>52</v>
      </c>
      <c r="Y88" s="120"/>
    </row>
    <row r="89" spans="1:25" x14ac:dyDescent="0.25">
      <c r="A89" s="1" t="s">
        <v>786</v>
      </c>
      <c r="B89" s="442"/>
      <c r="C89" s="443" t="s">
        <v>160</v>
      </c>
      <c r="D89" s="444"/>
      <c r="E89" s="444"/>
      <c r="F89" s="444"/>
      <c r="G89" s="444"/>
      <c r="H89" s="444"/>
      <c r="I89" s="444"/>
      <c r="J89" s="444"/>
      <c r="K89" s="444"/>
      <c r="L89" s="444"/>
      <c r="M89" s="444"/>
      <c r="N89" s="444"/>
      <c r="O89" s="444"/>
      <c r="P89" s="444"/>
      <c r="Q89" s="444"/>
      <c r="R89" s="444"/>
      <c r="S89" s="444"/>
      <c r="T89" s="444"/>
      <c r="U89" s="444"/>
      <c r="V89" s="444"/>
      <c r="W89" s="445"/>
      <c r="Y89" s="120"/>
    </row>
    <row r="90" spans="1:25" x14ac:dyDescent="0.25">
      <c r="A90" s="1" t="s">
        <v>787</v>
      </c>
      <c r="B90" s="446" t="str">
        <f>$B$8</f>
        <v>Ar rodiklis taikomas VPS priemonei?</v>
      </c>
      <c r="C90" s="130">
        <f>COUNTIFS(D90:W90,"taip")</f>
        <v>1</v>
      </c>
      <c r="D90" s="408" t="str">
        <f>HLOOKUP(D$6,'10'!D$6:D$70,$Y90,FALSE)</f>
        <v>Ne</v>
      </c>
      <c r="E90" s="408" t="str">
        <f>HLOOKUP(E$6,'10'!E$6:E$70,$Y90,FALSE)</f>
        <v>Ne</v>
      </c>
      <c r="F90" s="408" t="str">
        <f>HLOOKUP(F$6,'10'!F$6:F$70,$Y90,FALSE)</f>
        <v>Ne</v>
      </c>
      <c r="G90" s="408" t="str">
        <f>HLOOKUP(G$6,'10'!G$6:G$70,$Y90,FALSE)</f>
        <v>Ne</v>
      </c>
      <c r="H90" s="408" t="str">
        <f>HLOOKUP(H$6,'10'!H$6:H$70,$Y90,FALSE)</f>
        <v>Ne</v>
      </c>
      <c r="I90" s="408" t="str">
        <f>HLOOKUP(I$6,'10'!I$6:I$70,$Y90,FALSE)</f>
        <v>Taip</v>
      </c>
      <c r="J90" s="408" t="str">
        <f>HLOOKUP(J$6,'10'!J$6:J$70,$Y90,FALSE)</f>
        <v>Ne</v>
      </c>
      <c r="K90" s="408" t="str">
        <f>HLOOKUP(K$6,'10'!K$6:K$70,$Y90,FALSE)</f>
        <v>Ne</v>
      </c>
      <c r="L90" s="408" t="str">
        <f>HLOOKUP(L$6,'10'!L$6:L$70,$Y90,FALSE)</f>
        <v>Ne</v>
      </c>
      <c r="M90" s="408" t="str">
        <f>HLOOKUP(M$6,'10'!M$6:M$70,$Y90,FALSE)</f>
        <v>Ne</v>
      </c>
      <c r="N90" s="408" t="str">
        <f>HLOOKUP(N$6,'10'!N$6:N$70,$Y90,FALSE)</f>
        <v>Ne</v>
      </c>
      <c r="O90" s="408" t="str">
        <f>HLOOKUP(O$6,'10'!O$6:O$70,$Y90,FALSE)</f>
        <v>Ne</v>
      </c>
      <c r="P90" s="408" t="str">
        <f>HLOOKUP(P$6,'10'!P$6:P$70,$Y90,FALSE)</f>
        <v>Ne</v>
      </c>
      <c r="Q90" s="408" t="str">
        <f>HLOOKUP(Q$6,'10'!Q$6:Q$70,$Y90,FALSE)</f>
        <v>Ne</v>
      </c>
      <c r="R90" s="408" t="str">
        <f>HLOOKUP(R$6,'10'!R$6:R$70,$Y90,FALSE)</f>
        <v>Ne</v>
      </c>
      <c r="S90" s="408" t="str">
        <f>HLOOKUP(S$6,'10'!S$6:S$70,$Y90,FALSE)</f>
        <v>Ne</v>
      </c>
      <c r="T90" s="408" t="str">
        <f>HLOOKUP(T$6,'10'!T$6:T$70,$Y90,FALSE)</f>
        <v>Ne</v>
      </c>
      <c r="U90" s="408" t="str">
        <f>HLOOKUP(U$6,'10'!U$6:U$70,$Y90,FALSE)</f>
        <v>Ne</v>
      </c>
      <c r="V90" s="408" t="str">
        <f>HLOOKUP(V$6,'10'!V$6:V$70,$Y90,FALSE)</f>
        <v>Ne</v>
      </c>
      <c r="W90" s="409" t="str">
        <f>HLOOKUP(W$6,'10'!W$6:W$70,$Y90,FALSE)</f>
        <v>Ne</v>
      </c>
      <c r="Y90" s="120">
        <v>56</v>
      </c>
    </row>
    <row r="91" spans="1:25" x14ac:dyDescent="0.25">
      <c r="A91" s="1" t="s">
        <v>788</v>
      </c>
      <c r="B91" s="447" t="str">
        <f>$B$9</f>
        <v>Kiekybinis tikslas iki 2029 m.</v>
      </c>
      <c r="C91" s="410">
        <f>SUM(D91:W91)</f>
        <v>6</v>
      </c>
      <c r="D91" s="437"/>
      <c r="E91" s="433"/>
      <c r="F91" s="433"/>
      <c r="G91" s="433"/>
      <c r="H91" s="433"/>
      <c r="I91" s="433">
        <v>6</v>
      </c>
      <c r="J91" s="433"/>
      <c r="K91" s="433"/>
      <c r="L91" s="433"/>
      <c r="M91" s="433"/>
      <c r="N91" s="433"/>
      <c r="O91" s="433"/>
      <c r="P91" s="433"/>
      <c r="Q91" s="433"/>
      <c r="R91" s="433"/>
      <c r="S91" s="433"/>
      <c r="T91" s="433"/>
      <c r="U91" s="433"/>
      <c r="V91" s="433"/>
      <c r="W91" s="434"/>
      <c r="Y91" s="120"/>
    </row>
    <row r="92" spans="1:25" x14ac:dyDescent="0.25">
      <c r="A92" s="1" t="s">
        <v>789</v>
      </c>
      <c r="B92" s="448" t="s">
        <v>241</v>
      </c>
      <c r="C92" s="449"/>
      <c r="D92" s="450"/>
      <c r="E92" s="451"/>
      <c r="F92" s="451"/>
      <c r="G92" s="451"/>
      <c r="H92" s="451"/>
      <c r="I92" s="451"/>
      <c r="J92" s="451"/>
      <c r="K92" s="451"/>
      <c r="L92" s="451"/>
      <c r="M92" s="451"/>
      <c r="N92" s="451"/>
      <c r="O92" s="451"/>
      <c r="P92" s="451"/>
      <c r="Q92" s="451"/>
      <c r="R92" s="451"/>
      <c r="S92" s="451"/>
      <c r="T92" s="451"/>
      <c r="U92" s="451"/>
      <c r="V92" s="451"/>
      <c r="W92" s="452"/>
      <c r="Y92" s="120"/>
    </row>
    <row r="93" spans="1:25" x14ac:dyDescent="0.25">
      <c r="A93" s="1" t="s">
        <v>790</v>
      </c>
      <c r="B93" s="453" t="s">
        <v>100</v>
      </c>
      <c r="C93" s="423"/>
      <c r="D93" s="454"/>
      <c r="E93" s="455"/>
      <c r="F93" s="455"/>
      <c r="G93" s="455"/>
      <c r="H93" s="455"/>
      <c r="I93" s="455"/>
      <c r="J93" s="455"/>
      <c r="K93" s="455"/>
      <c r="L93" s="455"/>
      <c r="M93" s="455"/>
      <c r="N93" s="455"/>
      <c r="O93" s="455"/>
      <c r="P93" s="455"/>
      <c r="Q93" s="455"/>
      <c r="R93" s="455"/>
      <c r="S93" s="455"/>
      <c r="T93" s="455"/>
      <c r="U93" s="455"/>
      <c r="V93" s="455"/>
      <c r="W93" s="456"/>
      <c r="Y93" s="120"/>
    </row>
    <row r="94" spans="1:25" x14ac:dyDescent="0.25">
      <c r="A94" s="1" t="s">
        <v>791</v>
      </c>
      <c r="B94" s="453" t="s">
        <v>101</v>
      </c>
      <c r="C94" s="423">
        <v>3</v>
      </c>
      <c r="D94" s="454"/>
      <c r="E94" s="455"/>
      <c r="F94" s="455"/>
      <c r="G94" s="455"/>
      <c r="H94" s="455"/>
      <c r="I94" s="455"/>
      <c r="J94" s="455"/>
      <c r="K94" s="455"/>
      <c r="L94" s="455"/>
      <c r="M94" s="455"/>
      <c r="N94" s="455"/>
      <c r="O94" s="455"/>
      <c r="P94" s="455"/>
      <c r="Q94" s="455"/>
      <c r="R94" s="455"/>
      <c r="S94" s="455"/>
      <c r="T94" s="455"/>
      <c r="U94" s="455"/>
      <c r="V94" s="455"/>
      <c r="W94" s="456"/>
      <c r="Y94" s="120"/>
    </row>
    <row r="95" spans="1:25" x14ac:dyDescent="0.25">
      <c r="A95" s="1" t="s">
        <v>792</v>
      </c>
      <c r="B95" s="453" t="s">
        <v>102</v>
      </c>
      <c r="C95" s="423"/>
      <c r="D95" s="454"/>
      <c r="E95" s="455"/>
      <c r="F95" s="455"/>
      <c r="G95" s="455"/>
      <c r="H95" s="455"/>
      <c r="I95" s="455"/>
      <c r="J95" s="455"/>
      <c r="K95" s="455"/>
      <c r="L95" s="455"/>
      <c r="M95" s="455"/>
      <c r="N95" s="455"/>
      <c r="O95" s="455"/>
      <c r="P95" s="455"/>
      <c r="Q95" s="455"/>
      <c r="R95" s="455"/>
      <c r="S95" s="455"/>
      <c r="T95" s="455"/>
      <c r="U95" s="455"/>
      <c r="V95" s="455"/>
      <c r="W95" s="456"/>
      <c r="Y95" s="120"/>
    </row>
    <row r="96" spans="1:25" x14ac:dyDescent="0.25">
      <c r="A96" s="1" t="s">
        <v>793</v>
      </c>
      <c r="B96" s="453" t="s">
        <v>103</v>
      </c>
      <c r="C96" s="423">
        <v>3</v>
      </c>
      <c r="D96" s="454"/>
      <c r="E96" s="455"/>
      <c r="F96" s="455"/>
      <c r="G96" s="455"/>
      <c r="H96" s="455"/>
      <c r="I96" s="455"/>
      <c r="J96" s="455"/>
      <c r="K96" s="455"/>
      <c r="L96" s="455"/>
      <c r="M96" s="455"/>
      <c r="N96" s="455"/>
      <c r="O96" s="455"/>
      <c r="P96" s="455"/>
      <c r="Q96" s="455"/>
      <c r="R96" s="455"/>
      <c r="S96" s="455"/>
      <c r="T96" s="455"/>
      <c r="U96" s="455"/>
      <c r="V96" s="455"/>
      <c r="W96" s="456"/>
      <c r="Y96" s="120"/>
    </row>
    <row r="97" spans="1:25" x14ac:dyDescent="0.25">
      <c r="A97" s="1" t="s">
        <v>794</v>
      </c>
      <c r="B97" s="453" t="s">
        <v>104</v>
      </c>
      <c r="C97" s="423"/>
      <c r="D97" s="454"/>
      <c r="E97" s="455"/>
      <c r="F97" s="455"/>
      <c r="G97" s="455"/>
      <c r="H97" s="455"/>
      <c r="I97" s="455"/>
      <c r="J97" s="455"/>
      <c r="K97" s="455"/>
      <c r="L97" s="455"/>
      <c r="M97" s="455"/>
      <c r="N97" s="455"/>
      <c r="O97" s="455"/>
      <c r="P97" s="455"/>
      <c r="Q97" s="455"/>
      <c r="R97" s="455"/>
      <c r="S97" s="455"/>
      <c r="T97" s="455"/>
      <c r="U97" s="455"/>
      <c r="V97" s="455"/>
      <c r="W97" s="456"/>
      <c r="Y97" s="120"/>
    </row>
    <row r="98" spans="1:25" x14ac:dyDescent="0.25">
      <c r="A98" s="1" t="s">
        <v>795</v>
      </c>
      <c r="B98" s="453" t="s">
        <v>105</v>
      </c>
      <c r="C98" s="423"/>
      <c r="D98" s="454"/>
      <c r="E98" s="455"/>
      <c r="F98" s="455"/>
      <c r="G98" s="455"/>
      <c r="H98" s="455"/>
      <c r="I98" s="455"/>
      <c r="J98" s="455"/>
      <c r="K98" s="455"/>
      <c r="L98" s="455"/>
      <c r="M98" s="455"/>
      <c r="N98" s="455"/>
      <c r="O98" s="455"/>
      <c r="P98" s="455"/>
      <c r="Q98" s="455"/>
      <c r="R98" s="455"/>
      <c r="S98" s="455"/>
      <c r="T98" s="455"/>
      <c r="U98" s="455"/>
      <c r="V98" s="455"/>
      <c r="W98" s="456"/>
      <c r="Y98" s="120"/>
    </row>
    <row r="99" spans="1:25" x14ac:dyDescent="0.25">
      <c r="A99" s="1" t="s">
        <v>796</v>
      </c>
      <c r="B99" s="457" t="s">
        <v>401</v>
      </c>
      <c r="C99" s="458"/>
      <c r="D99" s="454"/>
      <c r="E99" s="455"/>
      <c r="F99" s="455"/>
      <c r="G99" s="455"/>
      <c r="H99" s="455"/>
      <c r="I99" s="455"/>
      <c r="J99" s="455"/>
      <c r="K99" s="455"/>
      <c r="L99" s="455"/>
      <c r="M99" s="455"/>
      <c r="N99" s="455"/>
      <c r="O99" s="455"/>
      <c r="P99" s="455"/>
      <c r="Q99" s="455"/>
      <c r="R99" s="455"/>
      <c r="S99" s="455"/>
      <c r="T99" s="455"/>
      <c r="U99" s="455"/>
      <c r="V99" s="455"/>
      <c r="W99" s="456"/>
      <c r="Y99" s="120"/>
    </row>
    <row r="100" spans="1:25" x14ac:dyDescent="0.25">
      <c r="A100" s="1" t="s">
        <v>797</v>
      </c>
      <c r="B100" s="447" t="s">
        <v>402</v>
      </c>
      <c r="C100" s="459"/>
      <c r="D100" s="454"/>
      <c r="E100" s="455"/>
      <c r="F100" s="455"/>
      <c r="G100" s="455"/>
      <c r="H100" s="455"/>
      <c r="I100" s="455"/>
      <c r="J100" s="455"/>
      <c r="K100" s="455"/>
      <c r="L100" s="455"/>
      <c r="M100" s="455"/>
      <c r="N100" s="455"/>
      <c r="O100" s="455"/>
      <c r="P100" s="455"/>
      <c r="Q100" s="455"/>
      <c r="R100" s="455"/>
      <c r="S100" s="455"/>
      <c r="T100" s="455"/>
      <c r="U100" s="455"/>
      <c r="V100" s="455"/>
      <c r="W100" s="456"/>
      <c r="Y100" s="120"/>
    </row>
    <row r="101" spans="1:25" x14ac:dyDescent="0.25">
      <c r="A101" s="1" t="s">
        <v>798</v>
      </c>
      <c r="B101" s="448" t="s">
        <v>160</v>
      </c>
      <c r="C101" s="436">
        <f>SUM(C93:C98)</f>
        <v>6</v>
      </c>
      <c r="D101" s="454"/>
      <c r="E101" s="455"/>
      <c r="F101" s="455"/>
      <c r="G101" s="455"/>
      <c r="H101" s="455"/>
      <c r="I101" s="455"/>
      <c r="J101" s="455"/>
      <c r="K101" s="455"/>
      <c r="L101" s="455"/>
      <c r="M101" s="455"/>
      <c r="N101" s="455"/>
      <c r="O101" s="455"/>
      <c r="P101" s="455"/>
      <c r="Q101" s="455"/>
      <c r="R101" s="455"/>
      <c r="S101" s="455"/>
      <c r="T101" s="455"/>
      <c r="U101" s="455"/>
      <c r="V101" s="455"/>
      <c r="W101" s="456"/>
      <c r="Y101" s="120"/>
    </row>
    <row r="102" spans="1:25" x14ac:dyDescent="0.25">
      <c r="A102" s="1" t="s">
        <v>799</v>
      </c>
      <c r="B102" s="214" t="s">
        <v>1104</v>
      </c>
      <c r="C102" s="200" t="str">
        <f>IF(C91=C101,"Gerai","Klaida")</f>
        <v>Gerai</v>
      </c>
      <c r="D102" s="460"/>
      <c r="E102" s="461"/>
      <c r="F102" s="461"/>
      <c r="G102" s="461"/>
      <c r="H102" s="461"/>
      <c r="I102" s="461"/>
      <c r="J102" s="461"/>
      <c r="K102" s="461"/>
      <c r="L102" s="461"/>
      <c r="M102" s="461"/>
      <c r="N102" s="461"/>
      <c r="O102" s="461"/>
      <c r="P102" s="461"/>
      <c r="Q102" s="461"/>
      <c r="R102" s="461"/>
      <c r="S102" s="461"/>
      <c r="T102" s="461"/>
      <c r="U102" s="461"/>
      <c r="V102" s="461"/>
      <c r="W102" s="462"/>
      <c r="Y102" s="120"/>
    </row>
    <row r="103" spans="1:25" x14ac:dyDescent="0.25">
      <c r="A103" s="1" t="s">
        <v>800</v>
      </c>
      <c r="B103" s="1"/>
      <c r="Y103" s="120"/>
    </row>
    <row r="104" spans="1:25" ht="21" x14ac:dyDescent="0.25">
      <c r="A104" s="1" t="s">
        <v>801</v>
      </c>
      <c r="B104" s="438" t="s">
        <v>411</v>
      </c>
      <c r="C104" s="439" t="str">
        <f>'6'!B36</f>
        <v>ŠAKI-P.2</v>
      </c>
      <c r="D104" s="440" t="s">
        <v>0</v>
      </c>
      <c r="E104" s="440" t="s">
        <v>1</v>
      </c>
      <c r="F104" s="440" t="s">
        <v>2</v>
      </c>
      <c r="G104" s="440" t="s">
        <v>3</v>
      </c>
      <c r="H104" s="440" t="s">
        <v>4</v>
      </c>
      <c r="I104" s="440" t="s">
        <v>5</v>
      </c>
      <c r="J104" s="440" t="s">
        <v>6</v>
      </c>
      <c r="K104" s="440" t="s">
        <v>7</v>
      </c>
      <c r="L104" s="440" t="s">
        <v>8</v>
      </c>
      <c r="M104" s="440" t="s">
        <v>9</v>
      </c>
      <c r="N104" s="440" t="s">
        <v>43</v>
      </c>
      <c r="O104" s="440" t="s">
        <v>44</v>
      </c>
      <c r="P104" s="440" t="s">
        <v>45</v>
      </c>
      <c r="Q104" s="440" t="s">
        <v>46</v>
      </c>
      <c r="R104" s="440" t="s">
        <v>47</v>
      </c>
      <c r="S104" s="440" t="s">
        <v>48</v>
      </c>
      <c r="T104" s="440" t="s">
        <v>49</v>
      </c>
      <c r="U104" s="440" t="s">
        <v>50</v>
      </c>
      <c r="V104" s="440" t="s">
        <v>51</v>
      </c>
      <c r="W104" s="441" t="s">
        <v>52</v>
      </c>
      <c r="Y104" s="120"/>
    </row>
    <row r="105" spans="1:25" x14ac:dyDescent="0.25">
      <c r="A105" s="1" t="s">
        <v>802</v>
      </c>
      <c r="B105" s="442"/>
      <c r="C105" s="443" t="s">
        <v>160</v>
      </c>
      <c r="D105" s="444"/>
      <c r="E105" s="444"/>
      <c r="F105" s="444"/>
      <c r="G105" s="444"/>
      <c r="H105" s="444"/>
      <c r="I105" s="444"/>
      <c r="J105" s="444"/>
      <c r="K105" s="444"/>
      <c r="L105" s="444"/>
      <c r="M105" s="444"/>
      <c r="N105" s="444"/>
      <c r="O105" s="444"/>
      <c r="P105" s="444"/>
      <c r="Q105" s="444"/>
      <c r="R105" s="444"/>
      <c r="S105" s="444"/>
      <c r="T105" s="444"/>
      <c r="U105" s="444"/>
      <c r="V105" s="444"/>
      <c r="W105" s="445"/>
      <c r="Y105" s="120"/>
    </row>
    <row r="106" spans="1:25" x14ac:dyDescent="0.25">
      <c r="A106" s="1" t="s">
        <v>803</v>
      </c>
      <c r="B106" s="446" t="str">
        <f>$B$8</f>
        <v>Ar rodiklis taikomas VPS priemonei?</v>
      </c>
      <c r="C106" s="130">
        <f>COUNTIFS(D106:W106,"taip")</f>
        <v>1</v>
      </c>
      <c r="D106" s="408" t="str">
        <f>HLOOKUP(D$6,'10'!D$6:D$70,$Y106,FALSE)</f>
        <v>Ne</v>
      </c>
      <c r="E106" s="408" t="str">
        <f>HLOOKUP(E$6,'10'!E$6:E$70,$Y106,FALSE)</f>
        <v>Ne</v>
      </c>
      <c r="F106" s="408" t="str">
        <f>HLOOKUP(F$6,'10'!F$6:F$70,$Y106,FALSE)</f>
        <v>Ne</v>
      </c>
      <c r="G106" s="408" t="str">
        <f>HLOOKUP(G$6,'10'!G$6:G$70,$Y106,FALSE)</f>
        <v>Ne</v>
      </c>
      <c r="H106" s="408" t="str">
        <f>HLOOKUP(H$6,'10'!H$6:H$70,$Y106,FALSE)</f>
        <v>Ne</v>
      </c>
      <c r="I106" s="408" t="str">
        <f>HLOOKUP(I$6,'10'!I$6:I$70,$Y106,FALSE)</f>
        <v>Taip</v>
      </c>
      <c r="J106" s="408" t="str">
        <f>HLOOKUP(J$6,'10'!J$6:J$70,$Y106,FALSE)</f>
        <v>Ne</v>
      </c>
      <c r="K106" s="408" t="str">
        <f>HLOOKUP(K$6,'10'!K$6:K$70,$Y106,FALSE)</f>
        <v>Ne</v>
      </c>
      <c r="L106" s="408" t="str">
        <f>HLOOKUP(L$6,'10'!L$6:L$70,$Y106,FALSE)</f>
        <v>Ne</v>
      </c>
      <c r="M106" s="408" t="str">
        <f>HLOOKUP(M$6,'10'!M$6:M$70,$Y106,FALSE)</f>
        <v>Ne</v>
      </c>
      <c r="N106" s="408" t="str">
        <f>HLOOKUP(N$6,'10'!N$6:N$70,$Y106,FALSE)</f>
        <v>Ne</v>
      </c>
      <c r="O106" s="408" t="str">
        <f>HLOOKUP(O$6,'10'!O$6:O$70,$Y106,FALSE)</f>
        <v>Ne</v>
      </c>
      <c r="P106" s="408" t="str">
        <f>HLOOKUP(P$6,'10'!P$6:P$70,$Y106,FALSE)</f>
        <v>Ne</v>
      </c>
      <c r="Q106" s="408" t="str">
        <f>HLOOKUP(Q$6,'10'!Q$6:Q$70,$Y106,FALSE)</f>
        <v>Ne</v>
      </c>
      <c r="R106" s="408" t="str">
        <f>HLOOKUP(R$6,'10'!R$6:R$70,$Y106,FALSE)</f>
        <v>Ne</v>
      </c>
      <c r="S106" s="408" t="str">
        <f>HLOOKUP(S$6,'10'!S$6:S$70,$Y106,FALSE)</f>
        <v>Ne</v>
      </c>
      <c r="T106" s="408" t="str">
        <f>HLOOKUP(T$6,'10'!T$6:T$70,$Y106,FALSE)</f>
        <v>Ne</v>
      </c>
      <c r="U106" s="408" t="str">
        <f>HLOOKUP(U$6,'10'!U$6:U$70,$Y106,FALSE)</f>
        <v>Ne</v>
      </c>
      <c r="V106" s="408" t="str">
        <f>HLOOKUP(V$6,'10'!V$6:V$70,$Y106,FALSE)</f>
        <v>Ne</v>
      </c>
      <c r="W106" s="409" t="str">
        <f>HLOOKUP(W$6,'10'!W$6:W$70,$Y106,FALSE)</f>
        <v>Ne</v>
      </c>
      <c r="Y106" s="120">
        <v>57</v>
      </c>
    </row>
    <row r="107" spans="1:25" x14ac:dyDescent="0.25">
      <c r="A107" s="1" t="s">
        <v>804</v>
      </c>
      <c r="B107" s="447" t="str">
        <f>$B$9</f>
        <v>Kiekybinis tikslas iki 2029 m.</v>
      </c>
      <c r="C107" s="410">
        <f>SUM(D107:W107)</f>
        <v>30</v>
      </c>
      <c r="D107" s="437"/>
      <c r="E107" s="433"/>
      <c r="F107" s="433"/>
      <c r="G107" s="433"/>
      <c r="H107" s="433"/>
      <c r="I107" s="433">
        <v>30</v>
      </c>
      <c r="J107" s="433"/>
      <c r="K107" s="433"/>
      <c r="L107" s="433"/>
      <c r="M107" s="433"/>
      <c r="N107" s="433"/>
      <c r="O107" s="433"/>
      <c r="P107" s="433"/>
      <c r="Q107" s="433"/>
      <c r="R107" s="433"/>
      <c r="S107" s="433"/>
      <c r="T107" s="433"/>
      <c r="U107" s="433"/>
      <c r="V107" s="433"/>
      <c r="W107" s="434"/>
      <c r="Y107" s="120"/>
    </row>
    <row r="108" spans="1:25" x14ac:dyDescent="0.25">
      <c r="A108" s="1" t="s">
        <v>805</v>
      </c>
      <c r="B108" s="448" t="s">
        <v>241</v>
      </c>
      <c r="C108" s="449"/>
      <c r="D108" s="450"/>
      <c r="E108" s="451"/>
      <c r="F108" s="451"/>
      <c r="G108" s="451"/>
      <c r="H108" s="451"/>
      <c r="I108" s="451"/>
      <c r="J108" s="451"/>
      <c r="K108" s="451"/>
      <c r="L108" s="451"/>
      <c r="M108" s="451"/>
      <c r="N108" s="451"/>
      <c r="O108" s="451"/>
      <c r="P108" s="451"/>
      <c r="Q108" s="451"/>
      <c r="R108" s="451"/>
      <c r="S108" s="451"/>
      <c r="T108" s="451"/>
      <c r="U108" s="451"/>
      <c r="V108" s="451"/>
      <c r="W108" s="452"/>
      <c r="Y108" s="120"/>
    </row>
    <row r="109" spans="1:25" x14ac:dyDescent="0.25">
      <c r="A109" s="1" t="s">
        <v>806</v>
      </c>
      <c r="B109" s="453" t="s">
        <v>100</v>
      </c>
      <c r="C109" s="423"/>
      <c r="D109" s="454"/>
      <c r="E109" s="455"/>
      <c r="F109" s="455"/>
      <c r="G109" s="455"/>
      <c r="H109" s="455"/>
      <c r="I109" s="455"/>
      <c r="J109" s="455"/>
      <c r="K109" s="455"/>
      <c r="L109" s="455"/>
      <c r="M109" s="455"/>
      <c r="N109" s="455"/>
      <c r="O109" s="455"/>
      <c r="P109" s="455"/>
      <c r="Q109" s="455"/>
      <c r="R109" s="455"/>
      <c r="S109" s="455"/>
      <c r="T109" s="455"/>
      <c r="U109" s="455"/>
      <c r="V109" s="455"/>
      <c r="W109" s="456"/>
      <c r="Y109" s="120"/>
    </row>
    <row r="110" spans="1:25" x14ac:dyDescent="0.25">
      <c r="A110" s="1" t="s">
        <v>807</v>
      </c>
      <c r="B110" s="453" t="s">
        <v>101</v>
      </c>
      <c r="C110" s="423"/>
      <c r="D110" s="454"/>
      <c r="E110" s="455"/>
      <c r="F110" s="455"/>
      <c r="G110" s="455"/>
      <c r="H110" s="455"/>
      <c r="I110" s="455"/>
      <c r="J110" s="455"/>
      <c r="K110" s="455"/>
      <c r="L110" s="455"/>
      <c r="M110" s="455"/>
      <c r="N110" s="455"/>
      <c r="O110" s="455"/>
      <c r="P110" s="455"/>
      <c r="Q110" s="455"/>
      <c r="R110" s="455"/>
      <c r="S110" s="455"/>
      <c r="T110" s="455"/>
      <c r="U110" s="455"/>
      <c r="V110" s="455"/>
      <c r="W110" s="456"/>
      <c r="Y110" s="120"/>
    </row>
    <row r="111" spans="1:25" x14ac:dyDescent="0.25">
      <c r="A111" s="1" t="s">
        <v>808</v>
      </c>
      <c r="B111" s="453" t="s">
        <v>102</v>
      </c>
      <c r="C111" s="423">
        <v>12</v>
      </c>
      <c r="D111" s="454"/>
      <c r="E111" s="455"/>
      <c r="F111" s="455"/>
      <c r="G111" s="455"/>
      <c r="H111" s="455"/>
      <c r="I111" s="455"/>
      <c r="J111" s="455"/>
      <c r="K111" s="455"/>
      <c r="L111" s="455"/>
      <c r="M111" s="455"/>
      <c r="N111" s="455"/>
      <c r="O111" s="455"/>
      <c r="P111" s="455"/>
      <c r="Q111" s="455"/>
      <c r="R111" s="455"/>
      <c r="S111" s="455"/>
      <c r="T111" s="455"/>
      <c r="U111" s="455"/>
      <c r="V111" s="455"/>
      <c r="W111" s="456"/>
      <c r="Y111" s="120"/>
    </row>
    <row r="112" spans="1:25" x14ac:dyDescent="0.25">
      <c r="A112" s="1" t="s">
        <v>809</v>
      </c>
      <c r="B112" s="453" t="s">
        <v>103</v>
      </c>
      <c r="C112" s="423"/>
      <c r="D112" s="454"/>
      <c r="E112" s="455"/>
      <c r="F112" s="455"/>
      <c r="G112" s="455"/>
      <c r="H112" s="455"/>
      <c r="I112" s="455"/>
      <c r="J112" s="455"/>
      <c r="K112" s="455"/>
      <c r="L112" s="455"/>
      <c r="M112" s="455"/>
      <c r="N112" s="455"/>
      <c r="O112" s="455"/>
      <c r="P112" s="455"/>
      <c r="Q112" s="455"/>
      <c r="R112" s="455"/>
      <c r="S112" s="455"/>
      <c r="T112" s="455"/>
      <c r="U112" s="455"/>
      <c r="V112" s="455"/>
      <c r="W112" s="456"/>
      <c r="Y112" s="120"/>
    </row>
    <row r="113" spans="1:25" x14ac:dyDescent="0.25">
      <c r="A113" s="1" t="s">
        <v>810</v>
      </c>
      <c r="B113" s="453" t="s">
        <v>104</v>
      </c>
      <c r="C113" s="423">
        <v>18</v>
      </c>
      <c r="D113" s="454"/>
      <c r="E113" s="455"/>
      <c r="F113" s="455"/>
      <c r="G113" s="455"/>
      <c r="H113" s="455"/>
      <c r="I113" s="455"/>
      <c r="J113" s="455"/>
      <c r="K113" s="455"/>
      <c r="L113" s="455"/>
      <c r="M113" s="455"/>
      <c r="N113" s="455"/>
      <c r="O113" s="455"/>
      <c r="P113" s="455"/>
      <c r="Q113" s="455"/>
      <c r="R113" s="455"/>
      <c r="S113" s="455"/>
      <c r="T113" s="455"/>
      <c r="U113" s="455"/>
      <c r="V113" s="455"/>
      <c r="W113" s="456"/>
      <c r="Y113" s="120"/>
    </row>
    <row r="114" spans="1:25" x14ac:dyDescent="0.25">
      <c r="A114" s="1" t="s">
        <v>811</v>
      </c>
      <c r="B114" s="453" t="s">
        <v>105</v>
      </c>
      <c r="C114" s="423"/>
      <c r="D114" s="454"/>
      <c r="E114" s="455"/>
      <c r="F114" s="455"/>
      <c r="G114" s="455"/>
      <c r="H114" s="455"/>
      <c r="I114" s="455"/>
      <c r="J114" s="455"/>
      <c r="K114" s="455"/>
      <c r="L114" s="455"/>
      <c r="M114" s="455"/>
      <c r="N114" s="455"/>
      <c r="O114" s="455"/>
      <c r="P114" s="455"/>
      <c r="Q114" s="455"/>
      <c r="R114" s="455"/>
      <c r="S114" s="455"/>
      <c r="T114" s="455"/>
      <c r="U114" s="455"/>
      <c r="V114" s="455"/>
      <c r="W114" s="456"/>
      <c r="Y114" s="120"/>
    </row>
    <row r="115" spans="1:25" x14ac:dyDescent="0.25">
      <c r="A115" s="1" t="s">
        <v>812</v>
      </c>
      <c r="B115" s="457" t="s">
        <v>401</v>
      </c>
      <c r="C115" s="458"/>
      <c r="D115" s="454"/>
      <c r="E115" s="455"/>
      <c r="F115" s="455"/>
      <c r="G115" s="455"/>
      <c r="H115" s="455"/>
      <c r="I115" s="455"/>
      <c r="J115" s="455"/>
      <c r="K115" s="455"/>
      <c r="L115" s="455"/>
      <c r="M115" s="455"/>
      <c r="N115" s="455"/>
      <c r="O115" s="455"/>
      <c r="P115" s="455"/>
      <c r="Q115" s="455"/>
      <c r="R115" s="455"/>
      <c r="S115" s="455"/>
      <c r="T115" s="455"/>
      <c r="U115" s="455"/>
      <c r="V115" s="455"/>
      <c r="W115" s="456"/>
      <c r="Y115" s="120"/>
    </row>
    <row r="116" spans="1:25" x14ac:dyDescent="0.25">
      <c r="A116" s="1" t="s">
        <v>813</v>
      </c>
      <c r="B116" s="447" t="s">
        <v>402</v>
      </c>
      <c r="C116" s="459"/>
      <c r="D116" s="454"/>
      <c r="E116" s="455"/>
      <c r="F116" s="455"/>
      <c r="G116" s="455"/>
      <c r="H116" s="455"/>
      <c r="I116" s="455"/>
      <c r="J116" s="455"/>
      <c r="K116" s="455"/>
      <c r="L116" s="455"/>
      <c r="M116" s="455"/>
      <c r="N116" s="455"/>
      <c r="O116" s="455"/>
      <c r="P116" s="455"/>
      <c r="Q116" s="455"/>
      <c r="R116" s="455"/>
      <c r="S116" s="455"/>
      <c r="T116" s="455"/>
      <c r="U116" s="455"/>
      <c r="V116" s="455"/>
      <c r="W116" s="456"/>
      <c r="Y116" s="120"/>
    </row>
    <row r="117" spans="1:25" x14ac:dyDescent="0.25">
      <c r="A117" s="1" t="s">
        <v>814</v>
      </c>
      <c r="B117" s="448" t="s">
        <v>160</v>
      </c>
      <c r="C117" s="436">
        <f>SUM(C109:C114)</f>
        <v>30</v>
      </c>
      <c r="D117" s="454"/>
      <c r="E117" s="455"/>
      <c r="F117" s="455"/>
      <c r="G117" s="455"/>
      <c r="H117" s="455"/>
      <c r="I117" s="455"/>
      <c r="J117" s="455"/>
      <c r="K117" s="455"/>
      <c r="L117" s="455"/>
      <c r="M117" s="455"/>
      <c r="N117" s="455"/>
      <c r="O117" s="455"/>
      <c r="P117" s="455"/>
      <c r="Q117" s="455"/>
      <c r="R117" s="455"/>
      <c r="S117" s="455"/>
      <c r="T117" s="455"/>
      <c r="U117" s="455"/>
      <c r="V117" s="455"/>
      <c r="W117" s="456"/>
      <c r="Y117" s="120"/>
    </row>
    <row r="118" spans="1:25" x14ac:dyDescent="0.25">
      <c r="A118" s="1" t="s">
        <v>815</v>
      </c>
      <c r="B118" s="214" t="s">
        <v>1104</v>
      </c>
      <c r="C118" s="200" t="str">
        <f>IF(C107=C117,"Gerai","Klaida")</f>
        <v>Gerai</v>
      </c>
      <c r="D118" s="460"/>
      <c r="E118" s="461"/>
      <c r="F118" s="461"/>
      <c r="G118" s="461"/>
      <c r="H118" s="461"/>
      <c r="I118" s="461"/>
      <c r="J118" s="461"/>
      <c r="K118" s="461"/>
      <c r="L118" s="461"/>
      <c r="M118" s="461"/>
      <c r="N118" s="461"/>
      <c r="O118" s="461"/>
      <c r="P118" s="461"/>
      <c r="Q118" s="461"/>
      <c r="R118" s="461"/>
      <c r="S118" s="461"/>
      <c r="T118" s="461"/>
      <c r="U118" s="461"/>
      <c r="V118" s="461"/>
      <c r="W118" s="462"/>
      <c r="Y118" s="120"/>
    </row>
    <row r="119" spans="1:25" x14ac:dyDescent="0.25">
      <c r="A119" s="1" t="s">
        <v>816</v>
      </c>
      <c r="B119" s="1"/>
      <c r="Y119" s="120"/>
    </row>
    <row r="120" spans="1:25" ht="21" x14ac:dyDescent="0.25">
      <c r="A120" s="1" t="s">
        <v>817</v>
      </c>
      <c r="B120" s="438" t="s">
        <v>412</v>
      </c>
      <c r="C120" s="439" t="str">
        <f>'6'!B37</f>
        <v>ŠAKI-P.3</v>
      </c>
      <c r="D120" s="440" t="s">
        <v>0</v>
      </c>
      <c r="E120" s="440" t="s">
        <v>1</v>
      </c>
      <c r="F120" s="440" t="s">
        <v>2</v>
      </c>
      <c r="G120" s="440" t="s">
        <v>3</v>
      </c>
      <c r="H120" s="440" t="s">
        <v>4</v>
      </c>
      <c r="I120" s="440" t="s">
        <v>5</v>
      </c>
      <c r="J120" s="440" t="s">
        <v>6</v>
      </c>
      <c r="K120" s="440" t="s">
        <v>7</v>
      </c>
      <c r="L120" s="440" t="s">
        <v>8</v>
      </c>
      <c r="M120" s="440" t="s">
        <v>9</v>
      </c>
      <c r="N120" s="440" t="s">
        <v>43</v>
      </c>
      <c r="O120" s="440" t="s">
        <v>44</v>
      </c>
      <c r="P120" s="440" t="s">
        <v>45</v>
      </c>
      <c r="Q120" s="440" t="s">
        <v>46</v>
      </c>
      <c r="R120" s="440" t="s">
        <v>47</v>
      </c>
      <c r="S120" s="440" t="s">
        <v>48</v>
      </c>
      <c r="T120" s="440" t="s">
        <v>49</v>
      </c>
      <c r="U120" s="440" t="s">
        <v>50</v>
      </c>
      <c r="V120" s="440" t="s">
        <v>51</v>
      </c>
      <c r="W120" s="441" t="s">
        <v>52</v>
      </c>
      <c r="Y120" s="120"/>
    </row>
    <row r="121" spans="1:25" x14ac:dyDescent="0.25">
      <c r="A121" s="1" t="s">
        <v>818</v>
      </c>
      <c r="B121" s="442"/>
      <c r="C121" s="443" t="s">
        <v>160</v>
      </c>
      <c r="D121" s="444"/>
      <c r="E121" s="444"/>
      <c r="F121" s="444"/>
      <c r="G121" s="444"/>
      <c r="H121" s="444"/>
      <c r="I121" s="444"/>
      <c r="J121" s="444"/>
      <c r="K121" s="444"/>
      <c r="L121" s="444"/>
      <c r="M121" s="444"/>
      <c r="N121" s="444"/>
      <c r="O121" s="444"/>
      <c r="P121" s="444"/>
      <c r="Q121" s="444"/>
      <c r="R121" s="444"/>
      <c r="S121" s="444"/>
      <c r="T121" s="444"/>
      <c r="U121" s="444"/>
      <c r="V121" s="444"/>
      <c r="W121" s="445"/>
      <c r="Y121" s="120"/>
    </row>
    <row r="122" spans="1:25" x14ac:dyDescent="0.25">
      <c r="A122" s="1" t="s">
        <v>819</v>
      </c>
      <c r="B122" s="446" t="str">
        <f>$B$8</f>
        <v>Ar rodiklis taikomas VPS priemonei?</v>
      </c>
      <c r="C122" s="130">
        <f>COUNTIFS(D122:W122,"taip")</f>
        <v>1</v>
      </c>
      <c r="D122" s="408" t="str">
        <f>HLOOKUP(D$6,'10'!D$6:D$70,$Y122,FALSE)</f>
        <v>Ne</v>
      </c>
      <c r="E122" s="408" t="str">
        <f>HLOOKUP(E$6,'10'!E$6:E$70,$Y122,FALSE)</f>
        <v>Ne</v>
      </c>
      <c r="F122" s="408" t="str">
        <f>HLOOKUP(F$6,'10'!F$6:F$70,$Y122,FALSE)</f>
        <v>Ne</v>
      </c>
      <c r="G122" s="408" t="str">
        <f>HLOOKUP(G$6,'10'!G$6:G$70,$Y122,FALSE)</f>
        <v>Ne</v>
      </c>
      <c r="H122" s="408" t="str">
        <f>HLOOKUP(H$6,'10'!H$6:H$70,$Y122,FALSE)</f>
        <v>Taip</v>
      </c>
      <c r="I122" s="408" t="str">
        <f>HLOOKUP(I$6,'10'!I$6:I$70,$Y122,FALSE)</f>
        <v>Ne</v>
      </c>
      <c r="J122" s="408" t="str">
        <f>HLOOKUP(J$6,'10'!J$6:J$70,$Y122,FALSE)</f>
        <v>Ne</v>
      </c>
      <c r="K122" s="408" t="str">
        <f>HLOOKUP(K$6,'10'!K$6:K$70,$Y122,FALSE)</f>
        <v>Ne</v>
      </c>
      <c r="L122" s="408" t="str">
        <f>HLOOKUP(L$6,'10'!L$6:L$70,$Y122,FALSE)</f>
        <v>Ne</v>
      </c>
      <c r="M122" s="408" t="str">
        <f>HLOOKUP(M$6,'10'!M$6:M$70,$Y122,FALSE)</f>
        <v>Ne</v>
      </c>
      <c r="N122" s="408" t="str">
        <f>HLOOKUP(N$6,'10'!N$6:N$70,$Y122,FALSE)</f>
        <v>Ne</v>
      </c>
      <c r="O122" s="408" t="str">
        <f>HLOOKUP(O$6,'10'!O$6:O$70,$Y122,FALSE)</f>
        <v>Ne</v>
      </c>
      <c r="P122" s="408" t="str">
        <f>HLOOKUP(P$6,'10'!P$6:P$70,$Y122,FALSE)</f>
        <v>Ne</v>
      </c>
      <c r="Q122" s="408" t="str">
        <f>HLOOKUP(Q$6,'10'!Q$6:Q$70,$Y122,FALSE)</f>
        <v>Ne</v>
      </c>
      <c r="R122" s="408" t="str">
        <f>HLOOKUP(R$6,'10'!R$6:R$70,$Y122,FALSE)</f>
        <v>Ne</v>
      </c>
      <c r="S122" s="408" t="str">
        <f>HLOOKUP(S$6,'10'!S$6:S$70,$Y122,FALSE)</f>
        <v>Ne</v>
      </c>
      <c r="T122" s="408" t="str">
        <f>HLOOKUP(T$6,'10'!T$6:T$70,$Y122,FALSE)</f>
        <v>Ne</v>
      </c>
      <c r="U122" s="408" t="str">
        <f>HLOOKUP(U$6,'10'!U$6:U$70,$Y122,FALSE)</f>
        <v>Ne</v>
      </c>
      <c r="V122" s="408" t="str">
        <f>HLOOKUP(V$6,'10'!V$6:V$70,$Y122,FALSE)</f>
        <v>Ne</v>
      </c>
      <c r="W122" s="409" t="str">
        <f>HLOOKUP(W$6,'10'!W$6:W$70,$Y122,FALSE)</f>
        <v>Ne</v>
      </c>
      <c r="Y122" s="120">
        <v>58</v>
      </c>
    </row>
    <row r="123" spans="1:25" x14ac:dyDescent="0.25">
      <c r="A123" s="1" t="s">
        <v>820</v>
      </c>
      <c r="B123" s="447" t="str">
        <f>$B$9</f>
        <v>Kiekybinis tikslas iki 2029 m.</v>
      </c>
      <c r="C123" s="410">
        <f>SUM(D123:W123)</f>
        <v>180</v>
      </c>
      <c r="D123" s="437"/>
      <c r="E123" s="433"/>
      <c r="F123" s="433"/>
      <c r="G123" s="433"/>
      <c r="H123" s="433">
        <v>180</v>
      </c>
      <c r="I123" s="433"/>
      <c r="J123" s="433"/>
      <c r="K123" s="433"/>
      <c r="L123" s="433"/>
      <c r="M123" s="433"/>
      <c r="N123" s="433"/>
      <c r="O123" s="433"/>
      <c r="P123" s="433"/>
      <c r="Q123" s="433"/>
      <c r="R123" s="433"/>
      <c r="S123" s="433"/>
      <c r="T123" s="433"/>
      <c r="U123" s="433"/>
      <c r="V123" s="433"/>
      <c r="W123" s="434"/>
      <c r="Y123" s="120"/>
    </row>
    <row r="124" spans="1:25" x14ac:dyDescent="0.25">
      <c r="A124" s="1" t="s">
        <v>821</v>
      </c>
      <c r="B124" s="448" t="s">
        <v>241</v>
      </c>
      <c r="C124" s="449"/>
      <c r="D124" s="450"/>
      <c r="E124" s="451"/>
      <c r="F124" s="451"/>
      <c r="G124" s="451"/>
      <c r="H124" s="451"/>
      <c r="I124" s="451"/>
      <c r="J124" s="451"/>
      <c r="K124" s="451"/>
      <c r="L124" s="451"/>
      <c r="M124" s="451"/>
      <c r="N124" s="451"/>
      <c r="O124" s="451"/>
      <c r="P124" s="451"/>
      <c r="Q124" s="451"/>
      <c r="R124" s="451"/>
      <c r="S124" s="451"/>
      <c r="T124" s="451"/>
      <c r="U124" s="451"/>
      <c r="V124" s="451"/>
      <c r="W124" s="452"/>
      <c r="Y124" s="120"/>
    </row>
    <row r="125" spans="1:25" x14ac:dyDescent="0.25">
      <c r="A125" s="1" t="s">
        <v>822</v>
      </c>
      <c r="B125" s="453" t="s">
        <v>100</v>
      </c>
      <c r="C125" s="423"/>
      <c r="D125" s="454"/>
      <c r="E125" s="455"/>
      <c r="F125" s="455"/>
      <c r="G125" s="455"/>
      <c r="H125" s="455"/>
      <c r="I125" s="455"/>
      <c r="J125" s="455"/>
      <c r="K125" s="455"/>
      <c r="L125" s="455"/>
      <c r="M125" s="455"/>
      <c r="N125" s="455"/>
      <c r="O125" s="455"/>
      <c r="P125" s="455"/>
      <c r="Q125" s="455"/>
      <c r="R125" s="455"/>
      <c r="S125" s="455"/>
      <c r="T125" s="455"/>
      <c r="U125" s="455"/>
      <c r="V125" s="455"/>
      <c r="W125" s="456"/>
      <c r="Y125" s="120"/>
    </row>
    <row r="126" spans="1:25" x14ac:dyDescent="0.25">
      <c r="A126" s="1" t="s">
        <v>823</v>
      </c>
      <c r="B126" s="453" t="s">
        <v>101</v>
      </c>
      <c r="C126" s="423"/>
      <c r="D126" s="454"/>
      <c r="E126" s="455"/>
      <c r="F126" s="455"/>
      <c r="G126" s="455"/>
      <c r="H126" s="455"/>
      <c r="I126" s="455"/>
      <c r="J126" s="455"/>
      <c r="K126" s="455"/>
      <c r="L126" s="455"/>
      <c r="M126" s="455"/>
      <c r="N126" s="455"/>
      <c r="O126" s="455"/>
      <c r="P126" s="455"/>
      <c r="Q126" s="455"/>
      <c r="R126" s="455"/>
      <c r="S126" s="455"/>
      <c r="T126" s="455"/>
      <c r="U126" s="455"/>
      <c r="V126" s="455"/>
      <c r="W126" s="456"/>
      <c r="Y126" s="120"/>
    </row>
    <row r="127" spans="1:25" x14ac:dyDescent="0.25">
      <c r="A127" s="1" t="s">
        <v>824</v>
      </c>
      <c r="B127" s="453" t="s">
        <v>102</v>
      </c>
      <c r="C127" s="423">
        <v>90</v>
      </c>
      <c r="D127" s="454"/>
      <c r="E127" s="455"/>
      <c r="F127" s="455"/>
      <c r="G127" s="455"/>
      <c r="H127" s="455"/>
      <c r="I127" s="455"/>
      <c r="J127" s="455"/>
      <c r="K127" s="455"/>
      <c r="L127" s="455"/>
      <c r="M127" s="455"/>
      <c r="N127" s="455"/>
      <c r="O127" s="455"/>
      <c r="P127" s="455"/>
      <c r="Q127" s="455"/>
      <c r="R127" s="455"/>
      <c r="S127" s="455"/>
      <c r="T127" s="455"/>
      <c r="U127" s="455"/>
      <c r="V127" s="455"/>
      <c r="W127" s="456"/>
      <c r="Y127" s="120"/>
    </row>
    <row r="128" spans="1:25" x14ac:dyDescent="0.25">
      <c r="A128" s="1" t="s">
        <v>825</v>
      </c>
      <c r="B128" s="453" t="s">
        <v>103</v>
      </c>
      <c r="C128" s="423"/>
      <c r="D128" s="454"/>
      <c r="E128" s="455"/>
      <c r="F128" s="455"/>
      <c r="G128" s="455"/>
      <c r="H128" s="455"/>
      <c r="I128" s="455"/>
      <c r="J128" s="455"/>
      <c r="K128" s="455"/>
      <c r="L128" s="455"/>
      <c r="M128" s="455"/>
      <c r="N128" s="455"/>
      <c r="O128" s="455"/>
      <c r="P128" s="455"/>
      <c r="Q128" s="455"/>
      <c r="R128" s="455"/>
      <c r="S128" s="455"/>
      <c r="T128" s="455"/>
      <c r="U128" s="455"/>
      <c r="V128" s="455"/>
      <c r="W128" s="456"/>
      <c r="Y128" s="120"/>
    </row>
    <row r="129" spans="1:25" x14ac:dyDescent="0.25">
      <c r="A129" s="1" t="s">
        <v>826</v>
      </c>
      <c r="B129" s="453" t="s">
        <v>104</v>
      </c>
      <c r="C129" s="423">
        <v>90</v>
      </c>
      <c r="D129" s="454"/>
      <c r="E129" s="455"/>
      <c r="F129" s="455"/>
      <c r="G129" s="455"/>
      <c r="H129" s="455"/>
      <c r="I129" s="455"/>
      <c r="J129" s="455"/>
      <c r="K129" s="455"/>
      <c r="L129" s="455"/>
      <c r="M129" s="455"/>
      <c r="N129" s="455"/>
      <c r="O129" s="455"/>
      <c r="P129" s="455"/>
      <c r="Q129" s="455"/>
      <c r="R129" s="455"/>
      <c r="S129" s="455"/>
      <c r="T129" s="455"/>
      <c r="U129" s="455"/>
      <c r="V129" s="455"/>
      <c r="W129" s="456"/>
      <c r="Y129" s="120"/>
    </row>
    <row r="130" spans="1:25" x14ac:dyDescent="0.25">
      <c r="A130" s="1" t="s">
        <v>827</v>
      </c>
      <c r="B130" s="453" t="s">
        <v>105</v>
      </c>
      <c r="C130" s="423"/>
      <c r="D130" s="454"/>
      <c r="E130" s="455"/>
      <c r="F130" s="455"/>
      <c r="G130" s="455"/>
      <c r="H130" s="455"/>
      <c r="I130" s="455"/>
      <c r="J130" s="455"/>
      <c r="K130" s="455"/>
      <c r="L130" s="455"/>
      <c r="M130" s="455"/>
      <c r="N130" s="455"/>
      <c r="O130" s="455"/>
      <c r="P130" s="455"/>
      <c r="Q130" s="455"/>
      <c r="R130" s="455"/>
      <c r="S130" s="455"/>
      <c r="T130" s="455"/>
      <c r="U130" s="455"/>
      <c r="V130" s="455"/>
      <c r="W130" s="456"/>
      <c r="Y130" s="120"/>
    </row>
    <row r="131" spans="1:25" x14ac:dyDescent="0.25">
      <c r="A131" s="1" t="s">
        <v>828</v>
      </c>
      <c r="B131" s="457" t="s">
        <v>401</v>
      </c>
      <c r="C131" s="458"/>
      <c r="D131" s="454"/>
      <c r="E131" s="455"/>
      <c r="F131" s="455"/>
      <c r="G131" s="455"/>
      <c r="H131" s="455"/>
      <c r="I131" s="455"/>
      <c r="J131" s="455"/>
      <c r="K131" s="455"/>
      <c r="L131" s="455"/>
      <c r="M131" s="455"/>
      <c r="N131" s="455"/>
      <c r="O131" s="455"/>
      <c r="P131" s="455"/>
      <c r="Q131" s="455"/>
      <c r="R131" s="455"/>
      <c r="S131" s="455"/>
      <c r="T131" s="455"/>
      <c r="U131" s="455"/>
      <c r="V131" s="455"/>
      <c r="W131" s="456"/>
      <c r="Y131" s="120"/>
    </row>
    <row r="132" spans="1:25" x14ac:dyDescent="0.25">
      <c r="A132" s="1" t="s">
        <v>829</v>
      </c>
      <c r="B132" s="447" t="s">
        <v>402</v>
      </c>
      <c r="C132" s="459"/>
      <c r="D132" s="454"/>
      <c r="E132" s="455"/>
      <c r="F132" s="455"/>
      <c r="G132" s="455"/>
      <c r="H132" s="455"/>
      <c r="I132" s="455"/>
      <c r="J132" s="455"/>
      <c r="K132" s="455"/>
      <c r="L132" s="455"/>
      <c r="M132" s="455"/>
      <c r="N132" s="455"/>
      <c r="O132" s="455"/>
      <c r="P132" s="455"/>
      <c r="Q132" s="455"/>
      <c r="R132" s="455"/>
      <c r="S132" s="455"/>
      <c r="T132" s="455"/>
      <c r="U132" s="455"/>
      <c r="V132" s="455"/>
      <c r="W132" s="456"/>
      <c r="Y132" s="120"/>
    </row>
    <row r="133" spans="1:25" x14ac:dyDescent="0.25">
      <c r="A133" s="1" t="s">
        <v>830</v>
      </c>
      <c r="B133" s="448" t="s">
        <v>160</v>
      </c>
      <c r="C133" s="436">
        <f>SUM(C125:C130)</f>
        <v>180</v>
      </c>
      <c r="D133" s="454"/>
      <c r="E133" s="455"/>
      <c r="F133" s="455"/>
      <c r="G133" s="455"/>
      <c r="H133" s="455"/>
      <c r="I133" s="455"/>
      <c r="J133" s="455"/>
      <c r="K133" s="455"/>
      <c r="L133" s="455"/>
      <c r="M133" s="455"/>
      <c r="N133" s="455"/>
      <c r="O133" s="455"/>
      <c r="P133" s="455"/>
      <c r="Q133" s="455"/>
      <c r="R133" s="455"/>
      <c r="S133" s="455"/>
      <c r="T133" s="455"/>
      <c r="U133" s="455"/>
      <c r="V133" s="455"/>
      <c r="W133" s="456"/>
      <c r="Y133" s="120"/>
    </row>
    <row r="134" spans="1:25" x14ac:dyDescent="0.25">
      <c r="A134" s="1" t="s">
        <v>831</v>
      </c>
      <c r="B134" s="214" t="s">
        <v>1104</v>
      </c>
      <c r="C134" s="200" t="str">
        <f>IF(C123=C133,"Gerai","Klaida")</f>
        <v>Gerai</v>
      </c>
      <c r="D134" s="460"/>
      <c r="E134" s="461"/>
      <c r="F134" s="461"/>
      <c r="G134" s="461"/>
      <c r="H134" s="461"/>
      <c r="I134" s="461"/>
      <c r="J134" s="461"/>
      <c r="K134" s="461"/>
      <c r="L134" s="461"/>
      <c r="M134" s="461"/>
      <c r="N134" s="461"/>
      <c r="O134" s="461"/>
      <c r="P134" s="461"/>
      <c r="Q134" s="461"/>
      <c r="R134" s="461"/>
      <c r="S134" s="461"/>
      <c r="T134" s="461"/>
      <c r="U134" s="461"/>
      <c r="V134" s="461"/>
      <c r="W134" s="462"/>
      <c r="Y134" s="120"/>
    </row>
    <row r="135" spans="1:25" x14ac:dyDescent="0.25">
      <c r="A135" s="1" t="s">
        <v>832</v>
      </c>
      <c r="B135" s="1"/>
      <c r="Y135" s="120"/>
    </row>
    <row r="136" spans="1:25" ht="21" x14ac:dyDescent="0.25">
      <c r="A136" s="1" t="s">
        <v>833</v>
      </c>
      <c r="B136" s="438" t="s">
        <v>413</v>
      </c>
      <c r="C136" s="439" t="str">
        <f>'6'!B38</f>
        <v>ŠAKI-P.4</v>
      </c>
      <c r="D136" s="440" t="s">
        <v>0</v>
      </c>
      <c r="E136" s="440" t="s">
        <v>1</v>
      </c>
      <c r="F136" s="440" t="s">
        <v>2</v>
      </c>
      <c r="G136" s="440" t="s">
        <v>3</v>
      </c>
      <c r="H136" s="440" t="s">
        <v>4</v>
      </c>
      <c r="I136" s="440" t="s">
        <v>5</v>
      </c>
      <c r="J136" s="440" t="s">
        <v>6</v>
      </c>
      <c r="K136" s="440" t="s">
        <v>7</v>
      </c>
      <c r="L136" s="440" t="s">
        <v>8</v>
      </c>
      <c r="M136" s="440" t="s">
        <v>9</v>
      </c>
      <c r="N136" s="440" t="s">
        <v>43</v>
      </c>
      <c r="O136" s="440" t="s">
        <v>44</v>
      </c>
      <c r="P136" s="440" t="s">
        <v>45</v>
      </c>
      <c r="Q136" s="440" t="s">
        <v>46</v>
      </c>
      <c r="R136" s="440" t="s">
        <v>47</v>
      </c>
      <c r="S136" s="440" t="s">
        <v>48</v>
      </c>
      <c r="T136" s="440" t="s">
        <v>49</v>
      </c>
      <c r="U136" s="440" t="s">
        <v>50</v>
      </c>
      <c r="V136" s="440" t="s">
        <v>51</v>
      </c>
      <c r="W136" s="441" t="s">
        <v>52</v>
      </c>
      <c r="Y136" s="120"/>
    </row>
    <row r="137" spans="1:25" x14ac:dyDescent="0.25">
      <c r="A137" s="1" t="s">
        <v>834</v>
      </c>
      <c r="B137" s="442"/>
      <c r="C137" s="443" t="s">
        <v>160</v>
      </c>
      <c r="D137" s="444"/>
      <c r="E137" s="444"/>
      <c r="F137" s="444"/>
      <c r="G137" s="444"/>
      <c r="H137" s="444"/>
      <c r="I137" s="444"/>
      <c r="J137" s="444"/>
      <c r="K137" s="444"/>
      <c r="L137" s="444"/>
      <c r="M137" s="444"/>
      <c r="N137" s="444"/>
      <c r="O137" s="444"/>
      <c r="P137" s="444"/>
      <c r="Q137" s="444"/>
      <c r="R137" s="444"/>
      <c r="S137" s="444"/>
      <c r="T137" s="444"/>
      <c r="U137" s="444"/>
      <c r="V137" s="444"/>
      <c r="W137" s="445"/>
      <c r="Y137" s="120"/>
    </row>
    <row r="138" spans="1:25" x14ac:dyDescent="0.25">
      <c r="A138" s="1" t="s">
        <v>835</v>
      </c>
      <c r="B138" s="446" t="str">
        <f>$B$8</f>
        <v>Ar rodiklis taikomas VPS priemonei?</v>
      </c>
      <c r="C138" s="130">
        <f>COUNTIFS(D138:W138,"taip")</f>
        <v>0</v>
      </c>
      <c r="D138" s="408" t="str">
        <f>HLOOKUP(D$6,'10'!D$6:D$70,$Y138,FALSE)</f>
        <v>Ne</v>
      </c>
      <c r="E138" s="408" t="str">
        <f>HLOOKUP(E$6,'10'!E$6:E$70,$Y138,FALSE)</f>
        <v>Ne</v>
      </c>
      <c r="F138" s="408" t="str">
        <f>HLOOKUP(F$6,'10'!F$6:F$70,$Y138,FALSE)</f>
        <v>Ne</v>
      </c>
      <c r="G138" s="408" t="str">
        <f>HLOOKUP(G$6,'10'!G$6:G$70,$Y138,FALSE)</f>
        <v>Ne</v>
      </c>
      <c r="H138" s="408" t="str">
        <f>HLOOKUP(H$6,'10'!H$6:H$70,$Y138,FALSE)</f>
        <v>Ne</v>
      </c>
      <c r="I138" s="408" t="str">
        <f>HLOOKUP(I$6,'10'!I$6:I$70,$Y138,FALSE)</f>
        <v>Ne</v>
      </c>
      <c r="J138" s="408" t="str">
        <f>HLOOKUP(J$6,'10'!J$6:J$70,$Y138,FALSE)</f>
        <v>Ne</v>
      </c>
      <c r="K138" s="408" t="str">
        <f>HLOOKUP(K$6,'10'!K$6:K$70,$Y138,FALSE)</f>
        <v>Ne</v>
      </c>
      <c r="L138" s="408" t="str">
        <f>HLOOKUP(L$6,'10'!L$6:L$70,$Y138,FALSE)</f>
        <v>Ne</v>
      </c>
      <c r="M138" s="408" t="str">
        <f>HLOOKUP(M$6,'10'!M$6:M$70,$Y138,FALSE)</f>
        <v>Ne</v>
      </c>
      <c r="N138" s="408" t="str">
        <f>HLOOKUP(N$6,'10'!N$6:N$70,$Y138,FALSE)</f>
        <v>Ne</v>
      </c>
      <c r="O138" s="408" t="str">
        <f>HLOOKUP(O$6,'10'!O$6:O$70,$Y138,FALSE)</f>
        <v>Ne</v>
      </c>
      <c r="P138" s="408" t="str">
        <f>HLOOKUP(P$6,'10'!P$6:P$70,$Y138,FALSE)</f>
        <v>Ne</v>
      </c>
      <c r="Q138" s="408" t="str">
        <f>HLOOKUP(Q$6,'10'!Q$6:Q$70,$Y138,FALSE)</f>
        <v>Ne</v>
      </c>
      <c r="R138" s="408" t="str">
        <f>HLOOKUP(R$6,'10'!R$6:R$70,$Y138,FALSE)</f>
        <v>Ne</v>
      </c>
      <c r="S138" s="408" t="str">
        <f>HLOOKUP(S$6,'10'!S$6:S$70,$Y138,FALSE)</f>
        <v>Ne</v>
      </c>
      <c r="T138" s="408" t="str">
        <f>HLOOKUP(T$6,'10'!T$6:T$70,$Y138,FALSE)</f>
        <v>Ne</v>
      </c>
      <c r="U138" s="408" t="str">
        <f>HLOOKUP(U$6,'10'!U$6:U$70,$Y138,FALSE)</f>
        <v>Ne</v>
      </c>
      <c r="V138" s="408" t="str">
        <f>HLOOKUP(V$6,'10'!V$6:V$70,$Y138,FALSE)</f>
        <v>Ne</v>
      </c>
      <c r="W138" s="409" t="str">
        <f>HLOOKUP(W$6,'10'!W$6:W$70,$Y138,FALSE)</f>
        <v>Ne</v>
      </c>
      <c r="Y138" s="120">
        <v>59</v>
      </c>
    </row>
    <row r="139" spans="1:25" x14ac:dyDescent="0.25">
      <c r="A139" s="1" t="s">
        <v>836</v>
      </c>
      <c r="B139" s="447" t="str">
        <f>$B$9</f>
        <v>Kiekybinis tikslas iki 2029 m.</v>
      </c>
      <c r="C139" s="410">
        <f>SUM(D139:W139)</f>
        <v>0</v>
      </c>
      <c r="D139" s="437"/>
      <c r="E139" s="433"/>
      <c r="F139" s="433"/>
      <c r="G139" s="433"/>
      <c r="H139" s="433"/>
      <c r="I139" s="433"/>
      <c r="J139" s="433"/>
      <c r="K139" s="433"/>
      <c r="L139" s="433"/>
      <c r="M139" s="433"/>
      <c r="N139" s="433"/>
      <c r="O139" s="433"/>
      <c r="P139" s="433"/>
      <c r="Q139" s="433"/>
      <c r="R139" s="433"/>
      <c r="S139" s="433"/>
      <c r="T139" s="433"/>
      <c r="U139" s="433"/>
      <c r="V139" s="433"/>
      <c r="W139" s="434"/>
      <c r="Y139" s="120"/>
    </row>
    <row r="140" spans="1:25" x14ac:dyDescent="0.25">
      <c r="A140" s="1" t="s">
        <v>837</v>
      </c>
      <c r="B140" s="448" t="s">
        <v>241</v>
      </c>
      <c r="C140" s="449"/>
      <c r="D140" s="450"/>
      <c r="E140" s="451"/>
      <c r="F140" s="451"/>
      <c r="G140" s="451"/>
      <c r="H140" s="451"/>
      <c r="I140" s="451"/>
      <c r="J140" s="451"/>
      <c r="K140" s="451"/>
      <c r="L140" s="451"/>
      <c r="M140" s="451"/>
      <c r="N140" s="451"/>
      <c r="O140" s="451"/>
      <c r="P140" s="451"/>
      <c r="Q140" s="451"/>
      <c r="R140" s="451"/>
      <c r="S140" s="451"/>
      <c r="T140" s="451"/>
      <c r="U140" s="451"/>
      <c r="V140" s="451"/>
      <c r="W140" s="452"/>
      <c r="Y140" s="120"/>
    </row>
    <row r="141" spans="1:25" x14ac:dyDescent="0.25">
      <c r="A141" s="1" t="s">
        <v>838</v>
      </c>
      <c r="B141" s="453" t="s">
        <v>100</v>
      </c>
      <c r="C141" s="423"/>
      <c r="D141" s="454"/>
      <c r="E141" s="455"/>
      <c r="F141" s="455"/>
      <c r="G141" s="455"/>
      <c r="H141" s="455"/>
      <c r="I141" s="455"/>
      <c r="J141" s="455"/>
      <c r="K141" s="455"/>
      <c r="L141" s="455"/>
      <c r="M141" s="455"/>
      <c r="N141" s="455"/>
      <c r="O141" s="455"/>
      <c r="P141" s="455"/>
      <c r="Q141" s="455"/>
      <c r="R141" s="455"/>
      <c r="S141" s="455"/>
      <c r="T141" s="455"/>
      <c r="U141" s="455"/>
      <c r="V141" s="455"/>
      <c r="W141" s="456"/>
      <c r="Y141" s="120"/>
    </row>
    <row r="142" spans="1:25" x14ac:dyDescent="0.25">
      <c r="A142" s="1" t="s">
        <v>839</v>
      </c>
      <c r="B142" s="453" t="s">
        <v>101</v>
      </c>
      <c r="C142" s="423"/>
      <c r="D142" s="454"/>
      <c r="E142" s="455"/>
      <c r="F142" s="455"/>
      <c r="G142" s="455"/>
      <c r="H142" s="455"/>
      <c r="I142" s="455"/>
      <c r="J142" s="455"/>
      <c r="K142" s="455"/>
      <c r="L142" s="455"/>
      <c r="M142" s="455"/>
      <c r="N142" s="455"/>
      <c r="O142" s="455"/>
      <c r="P142" s="455"/>
      <c r="Q142" s="455"/>
      <c r="R142" s="455"/>
      <c r="S142" s="455"/>
      <c r="T142" s="455"/>
      <c r="U142" s="455"/>
      <c r="V142" s="455"/>
      <c r="W142" s="456"/>
      <c r="Y142" s="120"/>
    </row>
    <row r="143" spans="1:25" x14ac:dyDescent="0.25">
      <c r="A143" s="1" t="s">
        <v>840</v>
      </c>
      <c r="B143" s="453" t="s">
        <v>102</v>
      </c>
      <c r="C143" s="423"/>
      <c r="D143" s="454"/>
      <c r="E143" s="455"/>
      <c r="F143" s="455"/>
      <c r="G143" s="455"/>
      <c r="H143" s="455"/>
      <c r="I143" s="455"/>
      <c r="J143" s="455"/>
      <c r="K143" s="455"/>
      <c r="L143" s="455"/>
      <c r="M143" s="455"/>
      <c r="N143" s="455"/>
      <c r="O143" s="455"/>
      <c r="P143" s="455"/>
      <c r="Q143" s="455"/>
      <c r="R143" s="455"/>
      <c r="S143" s="455"/>
      <c r="T143" s="455"/>
      <c r="U143" s="455"/>
      <c r="V143" s="455"/>
      <c r="W143" s="456"/>
      <c r="Y143" s="120"/>
    </row>
    <row r="144" spans="1:25" x14ac:dyDescent="0.25">
      <c r="A144" s="1" t="s">
        <v>841</v>
      </c>
      <c r="B144" s="453" t="s">
        <v>103</v>
      </c>
      <c r="C144" s="423"/>
      <c r="D144" s="454"/>
      <c r="E144" s="455"/>
      <c r="F144" s="455"/>
      <c r="G144" s="455"/>
      <c r="H144" s="455"/>
      <c r="I144" s="455"/>
      <c r="J144" s="455"/>
      <c r="K144" s="455"/>
      <c r="L144" s="455"/>
      <c r="M144" s="455"/>
      <c r="N144" s="455"/>
      <c r="O144" s="455"/>
      <c r="P144" s="455"/>
      <c r="Q144" s="455"/>
      <c r="R144" s="455"/>
      <c r="S144" s="455"/>
      <c r="T144" s="455"/>
      <c r="U144" s="455"/>
      <c r="V144" s="455"/>
      <c r="W144" s="456"/>
      <c r="Y144" s="120"/>
    </row>
    <row r="145" spans="1:25" x14ac:dyDescent="0.25">
      <c r="A145" s="1" t="s">
        <v>842</v>
      </c>
      <c r="B145" s="453" t="s">
        <v>104</v>
      </c>
      <c r="C145" s="423"/>
      <c r="D145" s="454"/>
      <c r="E145" s="455"/>
      <c r="F145" s="455"/>
      <c r="G145" s="455"/>
      <c r="H145" s="455"/>
      <c r="I145" s="455"/>
      <c r="J145" s="455"/>
      <c r="K145" s="455"/>
      <c r="L145" s="455"/>
      <c r="M145" s="455"/>
      <c r="N145" s="455"/>
      <c r="O145" s="455"/>
      <c r="P145" s="455"/>
      <c r="Q145" s="455"/>
      <c r="R145" s="455"/>
      <c r="S145" s="455"/>
      <c r="T145" s="455"/>
      <c r="U145" s="455"/>
      <c r="V145" s="455"/>
      <c r="W145" s="456"/>
      <c r="Y145" s="120"/>
    </row>
    <row r="146" spans="1:25" x14ac:dyDescent="0.25">
      <c r="A146" s="1" t="s">
        <v>843</v>
      </c>
      <c r="B146" s="453" t="s">
        <v>105</v>
      </c>
      <c r="C146" s="423"/>
      <c r="D146" s="454"/>
      <c r="E146" s="455"/>
      <c r="F146" s="455"/>
      <c r="G146" s="455"/>
      <c r="H146" s="455"/>
      <c r="I146" s="455"/>
      <c r="J146" s="455"/>
      <c r="K146" s="455"/>
      <c r="L146" s="455"/>
      <c r="M146" s="455"/>
      <c r="N146" s="455"/>
      <c r="O146" s="455"/>
      <c r="P146" s="455"/>
      <c r="Q146" s="455"/>
      <c r="R146" s="455"/>
      <c r="S146" s="455"/>
      <c r="T146" s="455"/>
      <c r="U146" s="455"/>
      <c r="V146" s="455"/>
      <c r="W146" s="456"/>
      <c r="Y146" s="120"/>
    </row>
    <row r="147" spans="1:25" x14ac:dyDescent="0.25">
      <c r="A147" s="1" t="s">
        <v>844</v>
      </c>
      <c r="B147" s="457" t="s">
        <v>401</v>
      </c>
      <c r="C147" s="458"/>
      <c r="D147" s="454"/>
      <c r="E147" s="455"/>
      <c r="F147" s="455"/>
      <c r="G147" s="455"/>
      <c r="H147" s="455"/>
      <c r="I147" s="455"/>
      <c r="J147" s="455"/>
      <c r="K147" s="455"/>
      <c r="L147" s="455"/>
      <c r="M147" s="455"/>
      <c r="N147" s="455"/>
      <c r="O147" s="455"/>
      <c r="P147" s="455"/>
      <c r="Q147" s="455"/>
      <c r="R147" s="455"/>
      <c r="S147" s="455"/>
      <c r="T147" s="455"/>
      <c r="U147" s="455"/>
      <c r="V147" s="455"/>
      <c r="W147" s="456"/>
      <c r="Y147" s="120"/>
    </row>
    <row r="148" spans="1:25" x14ac:dyDescent="0.25">
      <c r="A148" s="1" t="s">
        <v>845</v>
      </c>
      <c r="B148" s="447" t="s">
        <v>402</v>
      </c>
      <c r="C148" s="459"/>
      <c r="D148" s="454"/>
      <c r="E148" s="455"/>
      <c r="F148" s="455"/>
      <c r="G148" s="455"/>
      <c r="H148" s="455"/>
      <c r="I148" s="455"/>
      <c r="J148" s="455"/>
      <c r="K148" s="455"/>
      <c r="L148" s="455"/>
      <c r="M148" s="455"/>
      <c r="N148" s="455"/>
      <c r="O148" s="455"/>
      <c r="P148" s="455"/>
      <c r="Q148" s="455"/>
      <c r="R148" s="455"/>
      <c r="S148" s="455"/>
      <c r="T148" s="455"/>
      <c r="U148" s="455"/>
      <c r="V148" s="455"/>
      <c r="W148" s="456"/>
      <c r="Y148" s="120"/>
    </row>
    <row r="149" spans="1:25" x14ac:dyDescent="0.25">
      <c r="A149" s="1" t="s">
        <v>846</v>
      </c>
      <c r="B149" s="448" t="s">
        <v>160</v>
      </c>
      <c r="C149" s="436">
        <f>SUM(C141:C146)</f>
        <v>0</v>
      </c>
      <c r="D149" s="454"/>
      <c r="E149" s="455"/>
      <c r="F149" s="455"/>
      <c r="G149" s="455"/>
      <c r="H149" s="455"/>
      <c r="I149" s="455"/>
      <c r="J149" s="455"/>
      <c r="K149" s="455"/>
      <c r="L149" s="455"/>
      <c r="M149" s="455"/>
      <c r="N149" s="455"/>
      <c r="O149" s="455"/>
      <c r="P149" s="455"/>
      <c r="Q149" s="455"/>
      <c r="R149" s="455"/>
      <c r="S149" s="455"/>
      <c r="T149" s="455"/>
      <c r="U149" s="455"/>
      <c r="V149" s="455"/>
      <c r="W149" s="456"/>
      <c r="Y149" s="120"/>
    </row>
    <row r="150" spans="1:25" x14ac:dyDescent="0.25">
      <c r="A150" s="1" t="s">
        <v>847</v>
      </c>
      <c r="B150" s="214" t="s">
        <v>1104</v>
      </c>
      <c r="C150" s="200" t="str">
        <f>IF(C139=C149,"Gerai","Klaida")</f>
        <v>Gerai</v>
      </c>
      <c r="D150" s="460"/>
      <c r="E150" s="461"/>
      <c r="F150" s="461"/>
      <c r="G150" s="461"/>
      <c r="H150" s="461"/>
      <c r="I150" s="461"/>
      <c r="J150" s="461"/>
      <c r="K150" s="461"/>
      <c r="L150" s="461"/>
      <c r="M150" s="461"/>
      <c r="N150" s="461"/>
      <c r="O150" s="461"/>
      <c r="P150" s="461"/>
      <c r="Q150" s="461"/>
      <c r="R150" s="461"/>
      <c r="S150" s="461"/>
      <c r="T150" s="461"/>
      <c r="U150" s="461"/>
      <c r="V150" s="461"/>
      <c r="W150" s="462"/>
      <c r="Y150" s="120"/>
    </row>
    <row r="151" spans="1:25" x14ac:dyDescent="0.25">
      <c r="A151" s="1" t="s">
        <v>848</v>
      </c>
      <c r="B151" s="1"/>
      <c r="Y151" s="120"/>
    </row>
    <row r="152" spans="1:25" ht="21" x14ac:dyDescent="0.25">
      <c r="A152" s="1" t="s">
        <v>849</v>
      </c>
      <c r="B152" s="438" t="s">
        <v>414</v>
      </c>
      <c r="C152" s="439" t="str">
        <f>'6'!B39</f>
        <v>ŠAKI-P.5</v>
      </c>
      <c r="D152" s="440" t="s">
        <v>0</v>
      </c>
      <c r="E152" s="440" t="s">
        <v>1</v>
      </c>
      <c r="F152" s="440" t="s">
        <v>2</v>
      </c>
      <c r="G152" s="440" t="s">
        <v>3</v>
      </c>
      <c r="H152" s="440" t="s">
        <v>4</v>
      </c>
      <c r="I152" s="440" t="s">
        <v>5</v>
      </c>
      <c r="J152" s="440" t="s">
        <v>6</v>
      </c>
      <c r="K152" s="440" t="s">
        <v>7</v>
      </c>
      <c r="L152" s="440" t="s">
        <v>8</v>
      </c>
      <c r="M152" s="440" t="s">
        <v>9</v>
      </c>
      <c r="N152" s="440" t="s">
        <v>43</v>
      </c>
      <c r="O152" s="440" t="s">
        <v>44</v>
      </c>
      <c r="P152" s="440" t="s">
        <v>45</v>
      </c>
      <c r="Q152" s="440" t="s">
        <v>46</v>
      </c>
      <c r="R152" s="440" t="s">
        <v>47</v>
      </c>
      <c r="S152" s="440" t="s">
        <v>48</v>
      </c>
      <c r="T152" s="440" t="s">
        <v>49</v>
      </c>
      <c r="U152" s="440" t="s">
        <v>50</v>
      </c>
      <c r="V152" s="440" t="s">
        <v>51</v>
      </c>
      <c r="W152" s="441" t="s">
        <v>52</v>
      </c>
      <c r="Y152" s="120"/>
    </row>
    <row r="153" spans="1:25" x14ac:dyDescent="0.25">
      <c r="A153" s="1" t="s">
        <v>850</v>
      </c>
      <c r="B153" s="442"/>
      <c r="C153" s="443" t="s">
        <v>160</v>
      </c>
      <c r="D153" s="444"/>
      <c r="E153" s="444"/>
      <c r="F153" s="444"/>
      <c r="G153" s="444"/>
      <c r="H153" s="444"/>
      <c r="I153" s="444"/>
      <c r="J153" s="444"/>
      <c r="K153" s="444"/>
      <c r="L153" s="444"/>
      <c r="M153" s="444"/>
      <c r="N153" s="444"/>
      <c r="O153" s="444"/>
      <c r="P153" s="444"/>
      <c r="Q153" s="444"/>
      <c r="R153" s="444"/>
      <c r="S153" s="444"/>
      <c r="T153" s="444"/>
      <c r="U153" s="444"/>
      <c r="V153" s="444"/>
      <c r="W153" s="445"/>
      <c r="Y153" s="120"/>
    </row>
    <row r="154" spans="1:25" x14ac:dyDescent="0.25">
      <c r="A154" s="1" t="s">
        <v>851</v>
      </c>
      <c r="B154" s="446" t="str">
        <f>$B$8</f>
        <v>Ar rodiklis taikomas VPS priemonei?</v>
      </c>
      <c r="C154" s="130">
        <f>COUNTIFS(D154:W154,"taip")</f>
        <v>0</v>
      </c>
      <c r="D154" s="408" t="str">
        <f>HLOOKUP(D$6,'10'!D$6:D$70,$Y154,FALSE)</f>
        <v>Ne</v>
      </c>
      <c r="E154" s="408" t="str">
        <f>HLOOKUP(E$6,'10'!E$6:E$70,$Y154,FALSE)</f>
        <v>Ne</v>
      </c>
      <c r="F154" s="408" t="str">
        <f>HLOOKUP(F$6,'10'!F$6:F$70,$Y154,FALSE)</f>
        <v>Ne</v>
      </c>
      <c r="G154" s="408" t="str">
        <f>HLOOKUP(G$6,'10'!G$6:G$70,$Y154,FALSE)</f>
        <v>Ne</v>
      </c>
      <c r="H154" s="408" t="str">
        <f>HLOOKUP(H$6,'10'!H$6:H$70,$Y154,FALSE)</f>
        <v>Ne</v>
      </c>
      <c r="I154" s="408" t="str">
        <f>HLOOKUP(I$6,'10'!I$6:I$70,$Y154,FALSE)</f>
        <v>Ne</v>
      </c>
      <c r="J154" s="408" t="str">
        <f>HLOOKUP(J$6,'10'!J$6:J$70,$Y154,FALSE)</f>
        <v>Ne</v>
      </c>
      <c r="K154" s="408" t="str">
        <f>HLOOKUP(K$6,'10'!K$6:K$70,$Y154,FALSE)</f>
        <v>Ne</v>
      </c>
      <c r="L154" s="408" t="str">
        <f>HLOOKUP(L$6,'10'!L$6:L$70,$Y154,FALSE)</f>
        <v>Ne</v>
      </c>
      <c r="M154" s="408" t="str">
        <f>HLOOKUP(M$6,'10'!M$6:M$70,$Y154,FALSE)</f>
        <v>Ne</v>
      </c>
      <c r="N154" s="408" t="str">
        <f>HLOOKUP(N$6,'10'!N$6:N$70,$Y154,FALSE)</f>
        <v>Ne</v>
      </c>
      <c r="O154" s="408" t="str">
        <f>HLOOKUP(O$6,'10'!O$6:O$70,$Y154,FALSE)</f>
        <v>Ne</v>
      </c>
      <c r="P154" s="408" t="str">
        <f>HLOOKUP(P$6,'10'!P$6:P$70,$Y154,FALSE)</f>
        <v>Ne</v>
      </c>
      <c r="Q154" s="408" t="str">
        <f>HLOOKUP(Q$6,'10'!Q$6:Q$70,$Y154,FALSE)</f>
        <v>Ne</v>
      </c>
      <c r="R154" s="408" t="str">
        <f>HLOOKUP(R$6,'10'!R$6:R$70,$Y154,FALSE)</f>
        <v>Ne</v>
      </c>
      <c r="S154" s="408" t="str">
        <f>HLOOKUP(S$6,'10'!S$6:S$70,$Y154,FALSE)</f>
        <v>Ne</v>
      </c>
      <c r="T154" s="408" t="str">
        <f>HLOOKUP(T$6,'10'!T$6:T$70,$Y154,FALSE)</f>
        <v>Ne</v>
      </c>
      <c r="U154" s="408" t="str">
        <f>HLOOKUP(U$6,'10'!U$6:U$70,$Y154,FALSE)</f>
        <v>Ne</v>
      </c>
      <c r="V154" s="408" t="str">
        <f>HLOOKUP(V$6,'10'!V$6:V$70,$Y154,FALSE)</f>
        <v>Ne</v>
      </c>
      <c r="W154" s="409" t="str">
        <f>HLOOKUP(W$6,'10'!W$6:W$70,$Y154,FALSE)</f>
        <v>Ne</v>
      </c>
      <c r="Y154" s="120">
        <v>60</v>
      </c>
    </row>
    <row r="155" spans="1:25" x14ac:dyDescent="0.25">
      <c r="A155" s="1" t="s">
        <v>852</v>
      </c>
      <c r="B155" s="447" t="str">
        <f>$B$9</f>
        <v>Kiekybinis tikslas iki 2029 m.</v>
      </c>
      <c r="C155" s="410">
        <f>SUM(D155:W155)</f>
        <v>0</v>
      </c>
      <c r="D155" s="437"/>
      <c r="E155" s="433"/>
      <c r="F155" s="433"/>
      <c r="G155" s="433"/>
      <c r="H155" s="433"/>
      <c r="I155" s="433"/>
      <c r="J155" s="433"/>
      <c r="K155" s="433"/>
      <c r="L155" s="433"/>
      <c r="M155" s="433"/>
      <c r="N155" s="433"/>
      <c r="O155" s="433"/>
      <c r="P155" s="433"/>
      <c r="Q155" s="433"/>
      <c r="R155" s="433"/>
      <c r="S155" s="433"/>
      <c r="T155" s="433"/>
      <c r="U155" s="433"/>
      <c r="V155" s="433"/>
      <c r="W155" s="434"/>
      <c r="Y155" s="120"/>
    </row>
    <row r="156" spans="1:25" x14ac:dyDescent="0.25">
      <c r="A156" s="1" t="s">
        <v>853</v>
      </c>
      <c r="B156" s="448" t="s">
        <v>241</v>
      </c>
      <c r="C156" s="449"/>
      <c r="D156" s="450"/>
      <c r="E156" s="451"/>
      <c r="F156" s="451"/>
      <c r="G156" s="451"/>
      <c r="H156" s="451"/>
      <c r="I156" s="451"/>
      <c r="J156" s="451"/>
      <c r="K156" s="451"/>
      <c r="L156" s="451"/>
      <c r="M156" s="451"/>
      <c r="N156" s="451"/>
      <c r="O156" s="451"/>
      <c r="P156" s="451"/>
      <c r="Q156" s="451"/>
      <c r="R156" s="451"/>
      <c r="S156" s="451"/>
      <c r="T156" s="451"/>
      <c r="U156" s="451"/>
      <c r="V156" s="451"/>
      <c r="W156" s="452"/>
      <c r="Y156" s="120"/>
    </row>
    <row r="157" spans="1:25" x14ac:dyDescent="0.25">
      <c r="A157" s="1" t="s">
        <v>854</v>
      </c>
      <c r="B157" s="453" t="s">
        <v>100</v>
      </c>
      <c r="C157" s="423"/>
      <c r="D157" s="454"/>
      <c r="E157" s="455"/>
      <c r="F157" s="455"/>
      <c r="G157" s="455"/>
      <c r="H157" s="455"/>
      <c r="I157" s="455"/>
      <c r="J157" s="455"/>
      <c r="K157" s="455"/>
      <c r="L157" s="455"/>
      <c r="M157" s="455"/>
      <c r="N157" s="455"/>
      <c r="O157" s="455"/>
      <c r="P157" s="455"/>
      <c r="Q157" s="455"/>
      <c r="R157" s="455"/>
      <c r="S157" s="455"/>
      <c r="T157" s="455"/>
      <c r="U157" s="455"/>
      <c r="V157" s="455"/>
      <c r="W157" s="456"/>
      <c r="Y157" s="120"/>
    </row>
    <row r="158" spans="1:25" x14ac:dyDescent="0.25">
      <c r="A158" s="1" t="s">
        <v>855</v>
      </c>
      <c r="B158" s="453" t="s">
        <v>101</v>
      </c>
      <c r="C158" s="423"/>
      <c r="D158" s="454"/>
      <c r="E158" s="455"/>
      <c r="F158" s="455"/>
      <c r="G158" s="455"/>
      <c r="H158" s="455"/>
      <c r="I158" s="455"/>
      <c r="J158" s="455"/>
      <c r="K158" s="455"/>
      <c r="L158" s="455"/>
      <c r="M158" s="455"/>
      <c r="N158" s="455"/>
      <c r="O158" s="455"/>
      <c r="P158" s="455"/>
      <c r="Q158" s="455"/>
      <c r="R158" s="455"/>
      <c r="S158" s="455"/>
      <c r="T158" s="455"/>
      <c r="U158" s="455"/>
      <c r="V158" s="455"/>
      <c r="W158" s="456"/>
      <c r="Y158" s="120"/>
    </row>
    <row r="159" spans="1:25" x14ac:dyDescent="0.25">
      <c r="A159" s="1" t="s">
        <v>856</v>
      </c>
      <c r="B159" s="453" t="s">
        <v>102</v>
      </c>
      <c r="C159" s="423"/>
      <c r="D159" s="454"/>
      <c r="E159" s="455"/>
      <c r="F159" s="455"/>
      <c r="G159" s="455"/>
      <c r="H159" s="455"/>
      <c r="I159" s="455"/>
      <c r="J159" s="455"/>
      <c r="K159" s="455"/>
      <c r="L159" s="455"/>
      <c r="M159" s="455"/>
      <c r="N159" s="455"/>
      <c r="O159" s="455"/>
      <c r="P159" s="455"/>
      <c r="Q159" s="455"/>
      <c r="R159" s="455"/>
      <c r="S159" s="455"/>
      <c r="T159" s="455"/>
      <c r="U159" s="455"/>
      <c r="V159" s="455"/>
      <c r="W159" s="456"/>
      <c r="Y159" s="120"/>
    </row>
    <row r="160" spans="1:25" x14ac:dyDescent="0.25">
      <c r="A160" s="1" t="s">
        <v>857</v>
      </c>
      <c r="B160" s="453" t="s">
        <v>103</v>
      </c>
      <c r="C160" s="423"/>
      <c r="D160" s="454"/>
      <c r="E160" s="455"/>
      <c r="F160" s="455"/>
      <c r="G160" s="455"/>
      <c r="H160" s="455"/>
      <c r="I160" s="455"/>
      <c r="J160" s="455"/>
      <c r="K160" s="455"/>
      <c r="L160" s="455"/>
      <c r="M160" s="455"/>
      <c r="N160" s="455"/>
      <c r="O160" s="455"/>
      <c r="P160" s="455"/>
      <c r="Q160" s="455"/>
      <c r="R160" s="455"/>
      <c r="S160" s="455"/>
      <c r="T160" s="455"/>
      <c r="U160" s="455"/>
      <c r="V160" s="455"/>
      <c r="W160" s="456"/>
      <c r="Y160" s="120"/>
    </row>
    <row r="161" spans="1:25" x14ac:dyDescent="0.25">
      <c r="A161" s="1" t="s">
        <v>858</v>
      </c>
      <c r="B161" s="453" t="s">
        <v>104</v>
      </c>
      <c r="C161" s="423"/>
      <c r="D161" s="454"/>
      <c r="E161" s="455"/>
      <c r="F161" s="455"/>
      <c r="G161" s="455"/>
      <c r="H161" s="455"/>
      <c r="I161" s="455"/>
      <c r="J161" s="455"/>
      <c r="K161" s="455"/>
      <c r="L161" s="455"/>
      <c r="M161" s="455"/>
      <c r="N161" s="455"/>
      <c r="O161" s="455"/>
      <c r="P161" s="455"/>
      <c r="Q161" s="455"/>
      <c r="R161" s="455"/>
      <c r="S161" s="455"/>
      <c r="T161" s="455"/>
      <c r="U161" s="455"/>
      <c r="V161" s="455"/>
      <c r="W161" s="456"/>
      <c r="Y161" s="120"/>
    </row>
    <row r="162" spans="1:25" x14ac:dyDescent="0.25">
      <c r="A162" s="1" t="s">
        <v>859</v>
      </c>
      <c r="B162" s="453" t="s">
        <v>105</v>
      </c>
      <c r="C162" s="423"/>
      <c r="D162" s="454"/>
      <c r="E162" s="455"/>
      <c r="F162" s="455"/>
      <c r="G162" s="455"/>
      <c r="H162" s="455"/>
      <c r="I162" s="455"/>
      <c r="J162" s="455"/>
      <c r="K162" s="455"/>
      <c r="L162" s="455"/>
      <c r="M162" s="455"/>
      <c r="N162" s="455"/>
      <c r="O162" s="455"/>
      <c r="P162" s="455"/>
      <c r="Q162" s="455"/>
      <c r="R162" s="455"/>
      <c r="S162" s="455"/>
      <c r="T162" s="455"/>
      <c r="U162" s="455"/>
      <c r="V162" s="455"/>
      <c r="W162" s="456"/>
      <c r="Y162" s="120"/>
    </row>
    <row r="163" spans="1:25" x14ac:dyDescent="0.25">
      <c r="A163" s="1" t="s">
        <v>860</v>
      </c>
      <c r="B163" s="457" t="s">
        <v>401</v>
      </c>
      <c r="C163" s="458"/>
      <c r="D163" s="454"/>
      <c r="E163" s="455"/>
      <c r="F163" s="455"/>
      <c r="G163" s="455"/>
      <c r="H163" s="455"/>
      <c r="I163" s="455"/>
      <c r="J163" s="455"/>
      <c r="K163" s="455"/>
      <c r="L163" s="455"/>
      <c r="M163" s="455"/>
      <c r="N163" s="455"/>
      <c r="O163" s="455"/>
      <c r="P163" s="455"/>
      <c r="Q163" s="455"/>
      <c r="R163" s="455"/>
      <c r="S163" s="455"/>
      <c r="T163" s="455"/>
      <c r="U163" s="455"/>
      <c r="V163" s="455"/>
      <c r="W163" s="456"/>
      <c r="Y163" s="120"/>
    </row>
    <row r="164" spans="1:25" x14ac:dyDescent="0.25">
      <c r="A164" s="1" t="s">
        <v>861</v>
      </c>
      <c r="B164" s="447" t="s">
        <v>402</v>
      </c>
      <c r="C164" s="459"/>
      <c r="D164" s="454"/>
      <c r="E164" s="455"/>
      <c r="F164" s="455"/>
      <c r="G164" s="455"/>
      <c r="H164" s="455"/>
      <c r="I164" s="455"/>
      <c r="J164" s="455"/>
      <c r="K164" s="455"/>
      <c r="L164" s="455"/>
      <c r="M164" s="455"/>
      <c r="N164" s="455"/>
      <c r="O164" s="455"/>
      <c r="P164" s="455"/>
      <c r="Q164" s="455"/>
      <c r="R164" s="455"/>
      <c r="S164" s="455"/>
      <c r="T164" s="455"/>
      <c r="U164" s="455"/>
      <c r="V164" s="455"/>
      <c r="W164" s="456"/>
      <c r="Y164" s="120"/>
    </row>
    <row r="165" spans="1:25" x14ac:dyDescent="0.25">
      <c r="A165" s="1" t="s">
        <v>862</v>
      </c>
      <c r="B165" s="448" t="s">
        <v>160</v>
      </c>
      <c r="C165" s="436">
        <f>SUM(C157:C162)</f>
        <v>0</v>
      </c>
      <c r="D165" s="454"/>
      <c r="E165" s="455"/>
      <c r="F165" s="455"/>
      <c r="G165" s="455"/>
      <c r="H165" s="455"/>
      <c r="I165" s="455"/>
      <c r="J165" s="455"/>
      <c r="K165" s="455"/>
      <c r="L165" s="455"/>
      <c r="M165" s="455"/>
      <c r="N165" s="455"/>
      <c r="O165" s="455"/>
      <c r="P165" s="455"/>
      <c r="Q165" s="455"/>
      <c r="R165" s="455"/>
      <c r="S165" s="455"/>
      <c r="T165" s="455"/>
      <c r="U165" s="455"/>
      <c r="V165" s="455"/>
      <c r="W165" s="456"/>
      <c r="Y165" s="120"/>
    </row>
    <row r="166" spans="1:25" x14ac:dyDescent="0.25">
      <c r="A166" s="1" t="s">
        <v>863</v>
      </c>
      <c r="B166" s="214" t="s">
        <v>1104</v>
      </c>
      <c r="C166" s="200" t="str">
        <f>IF(C155=C165,"Gerai","Klaida")</f>
        <v>Gerai</v>
      </c>
      <c r="D166" s="460"/>
      <c r="E166" s="461"/>
      <c r="F166" s="461"/>
      <c r="G166" s="461"/>
      <c r="H166" s="461"/>
      <c r="I166" s="461"/>
      <c r="J166" s="461"/>
      <c r="K166" s="461"/>
      <c r="L166" s="461"/>
      <c r="M166" s="461"/>
      <c r="N166" s="461"/>
      <c r="O166" s="461"/>
      <c r="P166" s="461"/>
      <c r="Q166" s="461"/>
      <c r="R166" s="461"/>
      <c r="S166" s="461"/>
      <c r="T166" s="461"/>
      <c r="U166" s="461"/>
      <c r="V166" s="461"/>
      <c r="W166" s="462"/>
      <c r="Y166" s="120"/>
    </row>
    <row r="167" spans="1:25" x14ac:dyDescent="0.25">
      <c r="A167" s="1" t="s">
        <v>864</v>
      </c>
      <c r="B167" s="1"/>
      <c r="Y167" s="120"/>
    </row>
    <row r="168" spans="1:25" ht="21" x14ac:dyDescent="0.25">
      <c r="A168" s="1" t="s">
        <v>865</v>
      </c>
      <c r="B168" s="438" t="s">
        <v>415</v>
      </c>
      <c r="C168" s="439" t="str">
        <f>'6'!B40</f>
        <v>ŠAKI-P.6</v>
      </c>
      <c r="D168" s="440" t="s">
        <v>0</v>
      </c>
      <c r="E168" s="440" t="s">
        <v>1</v>
      </c>
      <c r="F168" s="440" t="s">
        <v>2</v>
      </c>
      <c r="G168" s="440" t="s">
        <v>3</v>
      </c>
      <c r="H168" s="440" t="s">
        <v>4</v>
      </c>
      <c r="I168" s="440" t="s">
        <v>5</v>
      </c>
      <c r="J168" s="440" t="s">
        <v>6</v>
      </c>
      <c r="K168" s="440" t="s">
        <v>7</v>
      </c>
      <c r="L168" s="440" t="s">
        <v>8</v>
      </c>
      <c r="M168" s="440" t="s">
        <v>9</v>
      </c>
      <c r="N168" s="440" t="s">
        <v>43</v>
      </c>
      <c r="O168" s="440" t="s">
        <v>44</v>
      </c>
      <c r="P168" s="440" t="s">
        <v>45</v>
      </c>
      <c r="Q168" s="440" t="s">
        <v>46</v>
      </c>
      <c r="R168" s="440" t="s">
        <v>47</v>
      </c>
      <c r="S168" s="440" t="s">
        <v>48</v>
      </c>
      <c r="T168" s="440" t="s">
        <v>49</v>
      </c>
      <c r="U168" s="440" t="s">
        <v>50</v>
      </c>
      <c r="V168" s="440" t="s">
        <v>51</v>
      </c>
      <c r="W168" s="441" t="s">
        <v>52</v>
      </c>
      <c r="Y168" s="120"/>
    </row>
    <row r="169" spans="1:25" x14ac:dyDescent="0.25">
      <c r="A169" s="1" t="s">
        <v>866</v>
      </c>
      <c r="B169" s="442"/>
      <c r="C169" s="443" t="s">
        <v>160</v>
      </c>
      <c r="D169" s="444"/>
      <c r="E169" s="444"/>
      <c r="F169" s="444"/>
      <c r="G169" s="444"/>
      <c r="H169" s="444"/>
      <c r="I169" s="444"/>
      <c r="J169" s="444"/>
      <c r="K169" s="444"/>
      <c r="L169" s="444"/>
      <c r="M169" s="444"/>
      <c r="N169" s="444"/>
      <c r="O169" s="444"/>
      <c r="P169" s="444"/>
      <c r="Q169" s="444"/>
      <c r="R169" s="444"/>
      <c r="S169" s="444"/>
      <c r="T169" s="444"/>
      <c r="U169" s="444"/>
      <c r="V169" s="444"/>
      <c r="W169" s="445"/>
      <c r="Y169" s="120"/>
    </row>
    <row r="170" spans="1:25" x14ac:dyDescent="0.25">
      <c r="A170" s="1" t="s">
        <v>867</v>
      </c>
      <c r="B170" s="446" t="str">
        <f>$B$8</f>
        <v>Ar rodiklis taikomas VPS priemonei?</v>
      </c>
      <c r="C170" s="130">
        <f>COUNTIFS(D170:W170,"taip")</f>
        <v>0</v>
      </c>
      <c r="D170" s="408" t="str">
        <f>HLOOKUP(D$6,'10'!D$6:D$70,$Y170,FALSE)</f>
        <v>Ne</v>
      </c>
      <c r="E170" s="408" t="str">
        <f>HLOOKUP(E$6,'10'!E$6:E$70,$Y170,FALSE)</f>
        <v>Ne</v>
      </c>
      <c r="F170" s="408" t="str">
        <f>HLOOKUP(F$6,'10'!F$6:F$70,$Y170,FALSE)</f>
        <v>Ne</v>
      </c>
      <c r="G170" s="408" t="str">
        <f>HLOOKUP(G$6,'10'!G$6:G$70,$Y170,FALSE)</f>
        <v>Ne</v>
      </c>
      <c r="H170" s="408" t="str">
        <f>HLOOKUP(H$6,'10'!H$6:H$70,$Y170,FALSE)</f>
        <v>Ne</v>
      </c>
      <c r="I170" s="408" t="str">
        <f>HLOOKUP(I$6,'10'!I$6:I$70,$Y170,FALSE)</f>
        <v>Ne</v>
      </c>
      <c r="J170" s="408" t="str">
        <f>HLOOKUP(J$6,'10'!J$6:J$70,$Y170,FALSE)</f>
        <v>Ne</v>
      </c>
      <c r="K170" s="408" t="str">
        <f>HLOOKUP(K$6,'10'!K$6:K$70,$Y170,FALSE)</f>
        <v>Ne</v>
      </c>
      <c r="L170" s="408" t="str">
        <f>HLOOKUP(L$6,'10'!L$6:L$70,$Y170,FALSE)</f>
        <v>Ne</v>
      </c>
      <c r="M170" s="408" t="str">
        <f>HLOOKUP(M$6,'10'!M$6:M$70,$Y170,FALSE)</f>
        <v>Ne</v>
      </c>
      <c r="N170" s="408" t="str">
        <f>HLOOKUP(N$6,'10'!N$6:N$70,$Y170,FALSE)</f>
        <v>Ne</v>
      </c>
      <c r="O170" s="408" t="str">
        <f>HLOOKUP(O$6,'10'!O$6:O$70,$Y170,FALSE)</f>
        <v>Ne</v>
      </c>
      <c r="P170" s="408" t="str">
        <f>HLOOKUP(P$6,'10'!P$6:P$70,$Y170,FALSE)</f>
        <v>Ne</v>
      </c>
      <c r="Q170" s="408" t="str">
        <f>HLOOKUP(Q$6,'10'!Q$6:Q$70,$Y170,FALSE)</f>
        <v>Ne</v>
      </c>
      <c r="R170" s="408" t="str">
        <f>HLOOKUP(R$6,'10'!R$6:R$70,$Y170,FALSE)</f>
        <v>Ne</v>
      </c>
      <c r="S170" s="408" t="str">
        <f>HLOOKUP(S$6,'10'!S$6:S$70,$Y170,FALSE)</f>
        <v>Ne</v>
      </c>
      <c r="T170" s="408" t="str">
        <f>HLOOKUP(T$6,'10'!T$6:T$70,$Y170,FALSE)</f>
        <v>Ne</v>
      </c>
      <c r="U170" s="408" t="str">
        <f>HLOOKUP(U$6,'10'!U$6:U$70,$Y170,FALSE)</f>
        <v>Ne</v>
      </c>
      <c r="V170" s="408" t="str">
        <f>HLOOKUP(V$6,'10'!V$6:V$70,$Y170,FALSE)</f>
        <v>Ne</v>
      </c>
      <c r="W170" s="409" t="str">
        <f>HLOOKUP(W$6,'10'!W$6:W$70,$Y170,FALSE)</f>
        <v>Ne</v>
      </c>
      <c r="Y170" s="120">
        <v>61</v>
      </c>
    </row>
    <row r="171" spans="1:25" x14ac:dyDescent="0.25">
      <c r="A171" s="1" t="s">
        <v>868</v>
      </c>
      <c r="B171" s="447" t="str">
        <f>$B$9</f>
        <v>Kiekybinis tikslas iki 2029 m.</v>
      </c>
      <c r="C171" s="410">
        <f>SUM(D171:W171)</f>
        <v>0</v>
      </c>
      <c r="D171" s="437"/>
      <c r="E171" s="433"/>
      <c r="F171" s="433"/>
      <c r="G171" s="433"/>
      <c r="H171" s="433"/>
      <c r="I171" s="433"/>
      <c r="J171" s="433"/>
      <c r="K171" s="433"/>
      <c r="L171" s="433"/>
      <c r="M171" s="433"/>
      <c r="N171" s="433"/>
      <c r="O171" s="433"/>
      <c r="P171" s="433"/>
      <c r="Q171" s="433"/>
      <c r="R171" s="433"/>
      <c r="S171" s="433"/>
      <c r="T171" s="433"/>
      <c r="U171" s="433"/>
      <c r="V171" s="433"/>
      <c r="W171" s="434"/>
      <c r="Y171" s="120"/>
    </row>
    <row r="172" spans="1:25" x14ac:dyDescent="0.25">
      <c r="A172" s="1" t="s">
        <v>869</v>
      </c>
      <c r="B172" s="448" t="s">
        <v>241</v>
      </c>
      <c r="C172" s="449"/>
      <c r="D172" s="450"/>
      <c r="E172" s="451"/>
      <c r="F172" s="451"/>
      <c r="G172" s="451"/>
      <c r="H172" s="451"/>
      <c r="I172" s="451"/>
      <c r="J172" s="451"/>
      <c r="K172" s="451"/>
      <c r="L172" s="451"/>
      <c r="M172" s="451"/>
      <c r="N172" s="451"/>
      <c r="O172" s="451"/>
      <c r="P172" s="451"/>
      <c r="Q172" s="451"/>
      <c r="R172" s="451"/>
      <c r="S172" s="451"/>
      <c r="T172" s="451"/>
      <c r="U172" s="451"/>
      <c r="V172" s="451"/>
      <c r="W172" s="452"/>
      <c r="Y172" s="120"/>
    </row>
    <row r="173" spans="1:25" x14ac:dyDescent="0.25">
      <c r="A173" s="1" t="s">
        <v>870</v>
      </c>
      <c r="B173" s="453" t="s">
        <v>100</v>
      </c>
      <c r="C173" s="423"/>
      <c r="D173" s="454"/>
      <c r="E173" s="455"/>
      <c r="F173" s="455"/>
      <c r="G173" s="455"/>
      <c r="H173" s="455"/>
      <c r="I173" s="455"/>
      <c r="J173" s="455"/>
      <c r="K173" s="455"/>
      <c r="L173" s="455"/>
      <c r="M173" s="455"/>
      <c r="N173" s="455"/>
      <c r="O173" s="455"/>
      <c r="P173" s="455"/>
      <c r="Q173" s="455"/>
      <c r="R173" s="455"/>
      <c r="S173" s="455"/>
      <c r="T173" s="455"/>
      <c r="U173" s="455"/>
      <c r="V173" s="455"/>
      <c r="W173" s="456"/>
      <c r="Y173" s="120"/>
    </row>
    <row r="174" spans="1:25" x14ac:dyDescent="0.25">
      <c r="A174" s="1" t="s">
        <v>871</v>
      </c>
      <c r="B174" s="453" t="s">
        <v>101</v>
      </c>
      <c r="C174" s="423"/>
      <c r="D174" s="454"/>
      <c r="E174" s="455"/>
      <c r="F174" s="455"/>
      <c r="G174" s="455"/>
      <c r="H174" s="455"/>
      <c r="I174" s="455"/>
      <c r="J174" s="455"/>
      <c r="K174" s="455"/>
      <c r="L174" s="455"/>
      <c r="M174" s="455"/>
      <c r="N174" s="455"/>
      <c r="O174" s="455"/>
      <c r="P174" s="455"/>
      <c r="Q174" s="455"/>
      <c r="R174" s="455"/>
      <c r="S174" s="455"/>
      <c r="T174" s="455"/>
      <c r="U174" s="455"/>
      <c r="V174" s="455"/>
      <c r="W174" s="456"/>
      <c r="Y174" s="120"/>
    </row>
    <row r="175" spans="1:25" x14ac:dyDescent="0.25">
      <c r="A175" s="1" t="s">
        <v>872</v>
      </c>
      <c r="B175" s="453" t="s">
        <v>102</v>
      </c>
      <c r="C175" s="423"/>
      <c r="D175" s="454"/>
      <c r="E175" s="455"/>
      <c r="F175" s="455"/>
      <c r="G175" s="455"/>
      <c r="H175" s="455"/>
      <c r="I175" s="455"/>
      <c r="J175" s="455"/>
      <c r="K175" s="455"/>
      <c r="L175" s="455"/>
      <c r="M175" s="455"/>
      <c r="N175" s="455"/>
      <c r="O175" s="455"/>
      <c r="P175" s="455"/>
      <c r="Q175" s="455"/>
      <c r="R175" s="455"/>
      <c r="S175" s="455"/>
      <c r="T175" s="455"/>
      <c r="U175" s="455"/>
      <c r="V175" s="455"/>
      <c r="W175" s="456"/>
      <c r="Y175" s="120"/>
    </row>
    <row r="176" spans="1:25" x14ac:dyDescent="0.25">
      <c r="A176" s="1" t="s">
        <v>873</v>
      </c>
      <c r="B176" s="453" t="s">
        <v>103</v>
      </c>
      <c r="C176" s="423"/>
      <c r="D176" s="454"/>
      <c r="E176" s="455"/>
      <c r="F176" s="455"/>
      <c r="G176" s="455"/>
      <c r="H176" s="455"/>
      <c r="I176" s="455"/>
      <c r="J176" s="455"/>
      <c r="K176" s="455"/>
      <c r="L176" s="455"/>
      <c r="M176" s="455"/>
      <c r="N176" s="455"/>
      <c r="O176" s="455"/>
      <c r="P176" s="455"/>
      <c r="Q176" s="455"/>
      <c r="R176" s="455"/>
      <c r="S176" s="455"/>
      <c r="T176" s="455"/>
      <c r="U176" s="455"/>
      <c r="V176" s="455"/>
      <c r="W176" s="456"/>
      <c r="Y176" s="120"/>
    </row>
    <row r="177" spans="1:25" x14ac:dyDescent="0.25">
      <c r="A177" s="1" t="s">
        <v>874</v>
      </c>
      <c r="B177" s="453" t="s">
        <v>104</v>
      </c>
      <c r="C177" s="423"/>
      <c r="D177" s="454"/>
      <c r="E177" s="455"/>
      <c r="F177" s="455"/>
      <c r="G177" s="455"/>
      <c r="H177" s="455"/>
      <c r="I177" s="455"/>
      <c r="J177" s="455"/>
      <c r="K177" s="455"/>
      <c r="L177" s="455"/>
      <c r="M177" s="455"/>
      <c r="N177" s="455"/>
      <c r="O177" s="455"/>
      <c r="P177" s="455"/>
      <c r="Q177" s="455"/>
      <c r="R177" s="455"/>
      <c r="S177" s="455"/>
      <c r="T177" s="455"/>
      <c r="U177" s="455"/>
      <c r="V177" s="455"/>
      <c r="W177" s="456"/>
      <c r="Y177" s="120"/>
    </row>
    <row r="178" spans="1:25" x14ac:dyDescent="0.25">
      <c r="A178" s="1" t="s">
        <v>875</v>
      </c>
      <c r="B178" s="453" t="s">
        <v>105</v>
      </c>
      <c r="C178" s="423"/>
      <c r="D178" s="454"/>
      <c r="E178" s="455"/>
      <c r="F178" s="455"/>
      <c r="G178" s="455"/>
      <c r="H178" s="455"/>
      <c r="I178" s="455"/>
      <c r="J178" s="455"/>
      <c r="K178" s="455"/>
      <c r="L178" s="455"/>
      <c r="M178" s="455"/>
      <c r="N178" s="455"/>
      <c r="O178" s="455"/>
      <c r="P178" s="455"/>
      <c r="Q178" s="455"/>
      <c r="R178" s="455"/>
      <c r="S178" s="455"/>
      <c r="T178" s="455"/>
      <c r="U178" s="455"/>
      <c r="V178" s="455"/>
      <c r="W178" s="456"/>
      <c r="Y178" s="120"/>
    </row>
    <row r="179" spans="1:25" x14ac:dyDescent="0.25">
      <c r="A179" s="1" t="s">
        <v>876</v>
      </c>
      <c r="B179" s="457" t="s">
        <v>401</v>
      </c>
      <c r="C179" s="458"/>
      <c r="D179" s="454"/>
      <c r="E179" s="455"/>
      <c r="F179" s="455"/>
      <c r="G179" s="455"/>
      <c r="H179" s="455"/>
      <c r="I179" s="455"/>
      <c r="J179" s="455"/>
      <c r="K179" s="455"/>
      <c r="L179" s="455"/>
      <c r="M179" s="455"/>
      <c r="N179" s="455"/>
      <c r="O179" s="455"/>
      <c r="P179" s="455"/>
      <c r="Q179" s="455"/>
      <c r="R179" s="455"/>
      <c r="S179" s="455"/>
      <c r="T179" s="455"/>
      <c r="U179" s="455"/>
      <c r="V179" s="455"/>
      <c r="W179" s="456"/>
      <c r="Y179" s="120"/>
    </row>
    <row r="180" spans="1:25" x14ac:dyDescent="0.25">
      <c r="A180" s="1" t="s">
        <v>877</v>
      </c>
      <c r="B180" s="447" t="s">
        <v>402</v>
      </c>
      <c r="C180" s="459"/>
      <c r="D180" s="454"/>
      <c r="E180" s="455"/>
      <c r="F180" s="455"/>
      <c r="G180" s="455"/>
      <c r="H180" s="455"/>
      <c r="I180" s="455"/>
      <c r="J180" s="455"/>
      <c r="K180" s="455"/>
      <c r="L180" s="455"/>
      <c r="M180" s="455"/>
      <c r="N180" s="455"/>
      <c r="O180" s="455"/>
      <c r="P180" s="455"/>
      <c r="Q180" s="455"/>
      <c r="R180" s="455"/>
      <c r="S180" s="455"/>
      <c r="T180" s="455"/>
      <c r="U180" s="455"/>
      <c r="V180" s="455"/>
      <c r="W180" s="456"/>
      <c r="Y180" s="120"/>
    </row>
    <row r="181" spans="1:25" x14ac:dyDescent="0.25">
      <c r="A181" s="1" t="s">
        <v>878</v>
      </c>
      <c r="B181" s="448" t="s">
        <v>160</v>
      </c>
      <c r="C181" s="436">
        <f>SUM(C173:C178)</f>
        <v>0</v>
      </c>
      <c r="D181" s="454"/>
      <c r="E181" s="455"/>
      <c r="F181" s="455"/>
      <c r="G181" s="455"/>
      <c r="H181" s="455"/>
      <c r="I181" s="455"/>
      <c r="J181" s="455"/>
      <c r="K181" s="455"/>
      <c r="L181" s="455"/>
      <c r="M181" s="455"/>
      <c r="N181" s="455"/>
      <c r="O181" s="455"/>
      <c r="P181" s="455"/>
      <c r="Q181" s="455"/>
      <c r="R181" s="455"/>
      <c r="S181" s="455"/>
      <c r="T181" s="455"/>
      <c r="U181" s="455"/>
      <c r="V181" s="455"/>
      <c r="W181" s="456"/>
      <c r="Y181" s="120"/>
    </row>
    <row r="182" spans="1:25" x14ac:dyDescent="0.25">
      <c r="A182" s="1" t="s">
        <v>879</v>
      </c>
      <c r="B182" s="214" t="s">
        <v>1104</v>
      </c>
      <c r="C182" s="200" t="str">
        <f>IF(C171=C181,"Gerai","Klaida")</f>
        <v>Gerai</v>
      </c>
      <c r="D182" s="460"/>
      <c r="E182" s="461"/>
      <c r="F182" s="461"/>
      <c r="G182" s="461"/>
      <c r="H182" s="461"/>
      <c r="I182" s="461"/>
      <c r="J182" s="461"/>
      <c r="K182" s="461"/>
      <c r="L182" s="461"/>
      <c r="M182" s="461"/>
      <c r="N182" s="461"/>
      <c r="O182" s="461"/>
      <c r="P182" s="461"/>
      <c r="Q182" s="461"/>
      <c r="R182" s="461"/>
      <c r="S182" s="461"/>
      <c r="T182" s="461"/>
      <c r="U182" s="461"/>
      <c r="V182" s="461"/>
      <c r="W182" s="462"/>
      <c r="Y182" s="120"/>
    </row>
    <row r="183" spans="1:25" x14ac:dyDescent="0.25">
      <c r="A183" s="1" t="s">
        <v>880</v>
      </c>
      <c r="B183" s="1"/>
      <c r="Y183" s="120"/>
    </row>
    <row r="184" spans="1:25" ht="21" x14ac:dyDescent="0.25">
      <c r="A184" s="1" t="s">
        <v>881</v>
      </c>
      <c r="B184" s="438" t="s">
        <v>416</v>
      </c>
      <c r="C184" s="439" t="str">
        <f>'6'!B41</f>
        <v>ŠAKI-P.7</v>
      </c>
      <c r="D184" s="440" t="s">
        <v>0</v>
      </c>
      <c r="E184" s="440" t="s">
        <v>1</v>
      </c>
      <c r="F184" s="440" t="s">
        <v>2</v>
      </c>
      <c r="G184" s="440" t="s">
        <v>3</v>
      </c>
      <c r="H184" s="440" t="s">
        <v>4</v>
      </c>
      <c r="I184" s="440" t="s">
        <v>5</v>
      </c>
      <c r="J184" s="440" t="s">
        <v>6</v>
      </c>
      <c r="K184" s="440" t="s">
        <v>7</v>
      </c>
      <c r="L184" s="440" t="s">
        <v>8</v>
      </c>
      <c r="M184" s="440" t="s">
        <v>9</v>
      </c>
      <c r="N184" s="440" t="s">
        <v>43</v>
      </c>
      <c r="O184" s="440" t="s">
        <v>44</v>
      </c>
      <c r="P184" s="440" t="s">
        <v>45</v>
      </c>
      <c r="Q184" s="440" t="s">
        <v>46</v>
      </c>
      <c r="R184" s="440" t="s">
        <v>47</v>
      </c>
      <c r="S184" s="440" t="s">
        <v>48</v>
      </c>
      <c r="T184" s="440" t="s">
        <v>49</v>
      </c>
      <c r="U184" s="440" t="s">
        <v>50</v>
      </c>
      <c r="V184" s="440" t="s">
        <v>51</v>
      </c>
      <c r="W184" s="441" t="s">
        <v>52</v>
      </c>
      <c r="Y184" s="120"/>
    </row>
    <row r="185" spans="1:25" x14ac:dyDescent="0.25">
      <c r="A185" s="1" t="s">
        <v>882</v>
      </c>
      <c r="B185" s="442"/>
      <c r="C185" s="443" t="s">
        <v>160</v>
      </c>
      <c r="D185" s="444"/>
      <c r="E185" s="444"/>
      <c r="F185" s="444"/>
      <c r="G185" s="444"/>
      <c r="H185" s="444"/>
      <c r="I185" s="444"/>
      <c r="J185" s="444"/>
      <c r="K185" s="444"/>
      <c r="L185" s="444"/>
      <c r="M185" s="444"/>
      <c r="N185" s="444"/>
      <c r="O185" s="444"/>
      <c r="P185" s="444"/>
      <c r="Q185" s="444"/>
      <c r="R185" s="444"/>
      <c r="S185" s="444"/>
      <c r="T185" s="444"/>
      <c r="U185" s="444"/>
      <c r="V185" s="444"/>
      <c r="W185" s="445"/>
      <c r="Y185" s="120"/>
    </row>
    <row r="186" spans="1:25" x14ac:dyDescent="0.25">
      <c r="A186" s="1" t="s">
        <v>883</v>
      </c>
      <c r="B186" s="446" t="str">
        <f>$B$8</f>
        <v>Ar rodiklis taikomas VPS priemonei?</v>
      </c>
      <c r="C186" s="130">
        <f>COUNTIFS(D186:W186,"taip")</f>
        <v>0</v>
      </c>
      <c r="D186" s="408" t="str">
        <f>HLOOKUP(D$6,'10'!D$6:D$70,$Y186,FALSE)</f>
        <v>Ne</v>
      </c>
      <c r="E186" s="408" t="str">
        <f>HLOOKUP(E$6,'10'!E$6:E$70,$Y186,FALSE)</f>
        <v>Ne</v>
      </c>
      <c r="F186" s="408" t="str">
        <f>HLOOKUP(F$6,'10'!F$6:F$70,$Y186,FALSE)</f>
        <v>Ne</v>
      </c>
      <c r="G186" s="408" t="str">
        <f>HLOOKUP(G$6,'10'!G$6:G$70,$Y186,FALSE)</f>
        <v>Ne</v>
      </c>
      <c r="H186" s="408" t="str">
        <f>HLOOKUP(H$6,'10'!H$6:H$70,$Y186,FALSE)</f>
        <v>Ne</v>
      </c>
      <c r="I186" s="408" t="str">
        <f>HLOOKUP(I$6,'10'!I$6:I$70,$Y186,FALSE)</f>
        <v>Ne</v>
      </c>
      <c r="J186" s="408" t="str">
        <f>HLOOKUP(J$6,'10'!J$6:J$70,$Y186,FALSE)</f>
        <v>Ne</v>
      </c>
      <c r="K186" s="408" t="str">
        <f>HLOOKUP(K$6,'10'!K$6:K$70,$Y186,FALSE)</f>
        <v>Ne</v>
      </c>
      <c r="L186" s="408" t="str">
        <f>HLOOKUP(L$6,'10'!L$6:L$70,$Y186,FALSE)</f>
        <v>Ne</v>
      </c>
      <c r="M186" s="408" t="str">
        <f>HLOOKUP(M$6,'10'!M$6:M$70,$Y186,FALSE)</f>
        <v>Ne</v>
      </c>
      <c r="N186" s="408" t="str">
        <f>HLOOKUP(N$6,'10'!N$6:N$70,$Y186,FALSE)</f>
        <v>Ne</v>
      </c>
      <c r="O186" s="408" t="str">
        <f>HLOOKUP(O$6,'10'!O$6:O$70,$Y186,FALSE)</f>
        <v>Ne</v>
      </c>
      <c r="P186" s="408" t="str">
        <f>HLOOKUP(P$6,'10'!P$6:P$70,$Y186,FALSE)</f>
        <v>Ne</v>
      </c>
      <c r="Q186" s="408" t="str">
        <f>HLOOKUP(Q$6,'10'!Q$6:Q$70,$Y186,FALSE)</f>
        <v>Ne</v>
      </c>
      <c r="R186" s="408" t="str">
        <f>HLOOKUP(R$6,'10'!R$6:R$70,$Y186,FALSE)</f>
        <v>Ne</v>
      </c>
      <c r="S186" s="408" t="str">
        <f>HLOOKUP(S$6,'10'!S$6:S$70,$Y186,FALSE)</f>
        <v>Ne</v>
      </c>
      <c r="T186" s="408" t="str">
        <f>HLOOKUP(T$6,'10'!T$6:T$70,$Y186,FALSE)</f>
        <v>Ne</v>
      </c>
      <c r="U186" s="408" t="str">
        <f>HLOOKUP(U$6,'10'!U$6:U$70,$Y186,FALSE)</f>
        <v>Ne</v>
      </c>
      <c r="V186" s="408" t="str">
        <f>HLOOKUP(V$6,'10'!V$6:V$70,$Y186,FALSE)</f>
        <v>Ne</v>
      </c>
      <c r="W186" s="409" t="str">
        <f>HLOOKUP(W$6,'10'!W$6:W$70,$Y186,FALSE)</f>
        <v>Ne</v>
      </c>
      <c r="Y186" s="120">
        <v>62</v>
      </c>
    </row>
    <row r="187" spans="1:25" x14ac:dyDescent="0.25">
      <c r="A187" s="1" t="s">
        <v>884</v>
      </c>
      <c r="B187" s="447" t="str">
        <f>$B$9</f>
        <v>Kiekybinis tikslas iki 2029 m.</v>
      </c>
      <c r="C187" s="410">
        <f>SUM(D187:W187)</f>
        <v>0</v>
      </c>
      <c r="D187" s="437"/>
      <c r="E187" s="433"/>
      <c r="F187" s="433"/>
      <c r="G187" s="433"/>
      <c r="H187" s="433"/>
      <c r="I187" s="433"/>
      <c r="J187" s="433"/>
      <c r="K187" s="433"/>
      <c r="L187" s="433"/>
      <c r="M187" s="433"/>
      <c r="N187" s="433"/>
      <c r="O187" s="433"/>
      <c r="P187" s="433"/>
      <c r="Q187" s="433"/>
      <c r="R187" s="433"/>
      <c r="S187" s="433"/>
      <c r="T187" s="433"/>
      <c r="U187" s="433"/>
      <c r="V187" s="433"/>
      <c r="W187" s="434"/>
      <c r="Y187" s="120"/>
    </row>
    <row r="188" spans="1:25" x14ac:dyDescent="0.25">
      <c r="A188" s="1" t="s">
        <v>885</v>
      </c>
      <c r="B188" s="448" t="s">
        <v>241</v>
      </c>
      <c r="C188" s="449"/>
      <c r="D188" s="450"/>
      <c r="E188" s="451"/>
      <c r="F188" s="451"/>
      <c r="G188" s="451"/>
      <c r="H188" s="451"/>
      <c r="I188" s="451"/>
      <c r="J188" s="451"/>
      <c r="K188" s="451"/>
      <c r="L188" s="451"/>
      <c r="M188" s="451"/>
      <c r="N188" s="451"/>
      <c r="O188" s="451"/>
      <c r="P188" s="451"/>
      <c r="Q188" s="451"/>
      <c r="R188" s="451"/>
      <c r="S188" s="451"/>
      <c r="T188" s="451"/>
      <c r="U188" s="451"/>
      <c r="V188" s="451"/>
      <c r="W188" s="452"/>
      <c r="Y188" s="120"/>
    </row>
    <row r="189" spans="1:25" x14ac:dyDescent="0.25">
      <c r="A189" s="1" t="s">
        <v>886</v>
      </c>
      <c r="B189" s="453" t="s">
        <v>100</v>
      </c>
      <c r="C189" s="423"/>
      <c r="D189" s="454"/>
      <c r="E189" s="455"/>
      <c r="F189" s="455"/>
      <c r="G189" s="455"/>
      <c r="H189" s="455"/>
      <c r="I189" s="455"/>
      <c r="J189" s="455"/>
      <c r="K189" s="455"/>
      <c r="L189" s="455"/>
      <c r="M189" s="455"/>
      <c r="N189" s="455"/>
      <c r="O189" s="455"/>
      <c r="P189" s="455"/>
      <c r="Q189" s="455"/>
      <c r="R189" s="455"/>
      <c r="S189" s="455"/>
      <c r="T189" s="455"/>
      <c r="U189" s="455"/>
      <c r="V189" s="455"/>
      <c r="W189" s="456"/>
      <c r="Y189" s="120"/>
    </row>
    <row r="190" spans="1:25" x14ac:dyDescent="0.25">
      <c r="A190" s="1" t="s">
        <v>887</v>
      </c>
      <c r="B190" s="453" t="s">
        <v>101</v>
      </c>
      <c r="C190" s="423"/>
      <c r="D190" s="454"/>
      <c r="E190" s="455"/>
      <c r="F190" s="455"/>
      <c r="G190" s="455"/>
      <c r="H190" s="455"/>
      <c r="I190" s="455"/>
      <c r="J190" s="455"/>
      <c r="K190" s="455"/>
      <c r="L190" s="455"/>
      <c r="M190" s="455"/>
      <c r="N190" s="455"/>
      <c r="O190" s="455"/>
      <c r="P190" s="455"/>
      <c r="Q190" s="455"/>
      <c r="R190" s="455"/>
      <c r="S190" s="455"/>
      <c r="T190" s="455"/>
      <c r="U190" s="455"/>
      <c r="V190" s="455"/>
      <c r="W190" s="456"/>
      <c r="Y190" s="120"/>
    </row>
    <row r="191" spans="1:25" x14ac:dyDescent="0.25">
      <c r="A191" s="1" t="s">
        <v>888</v>
      </c>
      <c r="B191" s="453" t="s">
        <v>102</v>
      </c>
      <c r="C191" s="423"/>
      <c r="D191" s="454"/>
      <c r="E191" s="455"/>
      <c r="F191" s="455"/>
      <c r="G191" s="455"/>
      <c r="H191" s="455"/>
      <c r="I191" s="455"/>
      <c r="J191" s="455"/>
      <c r="K191" s="455"/>
      <c r="L191" s="455"/>
      <c r="M191" s="455"/>
      <c r="N191" s="455"/>
      <c r="O191" s="455"/>
      <c r="P191" s="455"/>
      <c r="Q191" s="455"/>
      <c r="R191" s="455"/>
      <c r="S191" s="455"/>
      <c r="T191" s="455"/>
      <c r="U191" s="455"/>
      <c r="V191" s="455"/>
      <c r="W191" s="456"/>
      <c r="Y191" s="120"/>
    </row>
    <row r="192" spans="1:25" x14ac:dyDescent="0.25">
      <c r="A192" s="1" t="s">
        <v>889</v>
      </c>
      <c r="B192" s="453" t="s">
        <v>103</v>
      </c>
      <c r="C192" s="423"/>
      <c r="D192" s="454"/>
      <c r="E192" s="455"/>
      <c r="F192" s="455"/>
      <c r="G192" s="455"/>
      <c r="H192" s="455"/>
      <c r="I192" s="455"/>
      <c r="J192" s="455"/>
      <c r="K192" s="455"/>
      <c r="L192" s="455"/>
      <c r="M192" s="455"/>
      <c r="N192" s="455"/>
      <c r="O192" s="455"/>
      <c r="P192" s="455"/>
      <c r="Q192" s="455"/>
      <c r="R192" s="455"/>
      <c r="S192" s="455"/>
      <c r="T192" s="455"/>
      <c r="U192" s="455"/>
      <c r="V192" s="455"/>
      <c r="W192" s="456"/>
      <c r="Y192" s="120"/>
    </row>
    <row r="193" spans="1:25" x14ac:dyDescent="0.25">
      <c r="A193" s="1" t="s">
        <v>890</v>
      </c>
      <c r="B193" s="453" t="s">
        <v>104</v>
      </c>
      <c r="C193" s="423"/>
      <c r="D193" s="454"/>
      <c r="E193" s="455"/>
      <c r="F193" s="455"/>
      <c r="G193" s="455"/>
      <c r="H193" s="455"/>
      <c r="I193" s="455"/>
      <c r="J193" s="455"/>
      <c r="K193" s="455"/>
      <c r="L193" s="455"/>
      <c r="M193" s="455"/>
      <c r="N193" s="455"/>
      <c r="O193" s="455"/>
      <c r="P193" s="455"/>
      <c r="Q193" s="455"/>
      <c r="R193" s="455"/>
      <c r="S193" s="455"/>
      <c r="T193" s="455"/>
      <c r="U193" s="455"/>
      <c r="V193" s="455"/>
      <c r="W193" s="456"/>
      <c r="Y193" s="120"/>
    </row>
    <row r="194" spans="1:25" x14ac:dyDescent="0.25">
      <c r="A194" s="1" t="s">
        <v>891</v>
      </c>
      <c r="B194" s="453" t="s">
        <v>105</v>
      </c>
      <c r="C194" s="423"/>
      <c r="D194" s="454"/>
      <c r="E194" s="455"/>
      <c r="F194" s="455"/>
      <c r="G194" s="455"/>
      <c r="H194" s="455"/>
      <c r="I194" s="455"/>
      <c r="J194" s="455"/>
      <c r="K194" s="455"/>
      <c r="L194" s="455"/>
      <c r="M194" s="455"/>
      <c r="N194" s="455"/>
      <c r="O194" s="455"/>
      <c r="P194" s="455"/>
      <c r="Q194" s="455"/>
      <c r="R194" s="455"/>
      <c r="S194" s="455"/>
      <c r="T194" s="455"/>
      <c r="U194" s="455"/>
      <c r="V194" s="455"/>
      <c r="W194" s="456"/>
      <c r="Y194" s="120"/>
    </row>
    <row r="195" spans="1:25" x14ac:dyDescent="0.25">
      <c r="A195" s="1" t="s">
        <v>892</v>
      </c>
      <c r="B195" s="453" t="s">
        <v>401</v>
      </c>
      <c r="C195" s="458"/>
      <c r="D195" s="454"/>
      <c r="E195" s="455"/>
      <c r="F195" s="455"/>
      <c r="G195" s="455"/>
      <c r="H195" s="455"/>
      <c r="I195" s="455"/>
      <c r="J195" s="455"/>
      <c r="K195" s="455"/>
      <c r="L195" s="455"/>
      <c r="M195" s="455"/>
      <c r="N195" s="455"/>
      <c r="O195" s="455"/>
      <c r="P195" s="455"/>
      <c r="Q195" s="455"/>
      <c r="R195" s="455"/>
      <c r="S195" s="455"/>
      <c r="T195" s="455"/>
      <c r="U195" s="455"/>
      <c r="V195" s="455"/>
      <c r="W195" s="456"/>
      <c r="Y195" s="120"/>
    </row>
    <row r="196" spans="1:25" x14ac:dyDescent="0.25">
      <c r="A196" s="1" t="s">
        <v>893</v>
      </c>
      <c r="B196" s="453" t="s">
        <v>402</v>
      </c>
      <c r="C196" s="459"/>
      <c r="D196" s="454"/>
      <c r="E196" s="455"/>
      <c r="F196" s="455"/>
      <c r="G196" s="455"/>
      <c r="H196" s="455"/>
      <c r="I196" s="455"/>
      <c r="J196" s="455"/>
      <c r="K196" s="455"/>
      <c r="L196" s="455"/>
      <c r="M196" s="455"/>
      <c r="N196" s="455"/>
      <c r="O196" s="455"/>
      <c r="P196" s="455"/>
      <c r="Q196" s="455"/>
      <c r="R196" s="455"/>
      <c r="S196" s="455"/>
      <c r="T196" s="455"/>
      <c r="U196" s="455"/>
      <c r="V196" s="455"/>
      <c r="W196" s="456"/>
      <c r="Y196" s="120"/>
    </row>
    <row r="197" spans="1:25" x14ac:dyDescent="0.25">
      <c r="A197" s="1" t="s">
        <v>894</v>
      </c>
      <c r="B197" s="448" t="s">
        <v>160</v>
      </c>
      <c r="C197" s="436">
        <f>SUM(C189:C194)</f>
        <v>0</v>
      </c>
      <c r="D197" s="454"/>
      <c r="E197" s="455"/>
      <c r="F197" s="455"/>
      <c r="G197" s="455"/>
      <c r="H197" s="455"/>
      <c r="I197" s="455"/>
      <c r="J197" s="455"/>
      <c r="K197" s="455"/>
      <c r="L197" s="455"/>
      <c r="M197" s="455"/>
      <c r="N197" s="455"/>
      <c r="O197" s="455"/>
      <c r="P197" s="455"/>
      <c r="Q197" s="455"/>
      <c r="R197" s="455"/>
      <c r="S197" s="455"/>
      <c r="T197" s="455"/>
      <c r="U197" s="455"/>
      <c r="V197" s="455"/>
      <c r="W197" s="456"/>
      <c r="Y197" s="120"/>
    </row>
    <row r="198" spans="1:25" x14ac:dyDescent="0.25">
      <c r="A198" s="1" t="s">
        <v>895</v>
      </c>
      <c r="B198" s="214" t="s">
        <v>1104</v>
      </c>
      <c r="C198" s="200" t="str">
        <f>IF(C187=C197,"Gerai","Klaida")</f>
        <v>Gerai</v>
      </c>
      <c r="D198" s="460"/>
      <c r="E198" s="461"/>
      <c r="F198" s="461"/>
      <c r="G198" s="461"/>
      <c r="H198" s="461"/>
      <c r="I198" s="461"/>
      <c r="J198" s="461"/>
      <c r="K198" s="461"/>
      <c r="L198" s="461"/>
      <c r="M198" s="461"/>
      <c r="N198" s="461"/>
      <c r="O198" s="461"/>
      <c r="P198" s="461"/>
      <c r="Q198" s="461"/>
      <c r="R198" s="461"/>
      <c r="S198" s="461"/>
      <c r="T198" s="461"/>
      <c r="U198" s="461"/>
      <c r="V198" s="461"/>
      <c r="W198" s="462"/>
      <c r="Y198" s="120"/>
    </row>
    <row r="199" spans="1:25" x14ac:dyDescent="0.25">
      <c r="A199" s="1" t="s">
        <v>896</v>
      </c>
      <c r="B199" s="1"/>
      <c r="Y199" s="120"/>
    </row>
    <row r="200" spans="1:25" ht="21" x14ac:dyDescent="0.25">
      <c r="A200" s="1" t="s">
        <v>897</v>
      </c>
      <c r="B200" s="438" t="s">
        <v>417</v>
      </c>
      <c r="C200" s="439" t="str">
        <f>'6'!B42</f>
        <v>ŠAKI-P.8</v>
      </c>
      <c r="D200" s="440" t="s">
        <v>0</v>
      </c>
      <c r="E200" s="440" t="s">
        <v>1</v>
      </c>
      <c r="F200" s="440" t="s">
        <v>2</v>
      </c>
      <c r="G200" s="440" t="s">
        <v>3</v>
      </c>
      <c r="H200" s="440" t="s">
        <v>4</v>
      </c>
      <c r="I200" s="440" t="s">
        <v>5</v>
      </c>
      <c r="J200" s="440" t="s">
        <v>6</v>
      </c>
      <c r="K200" s="440" t="s">
        <v>7</v>
      </c>
      <c r="L200" s="440" t="s">
        <v>8</v>
      </c>
      <c r="M200" s="440" t="s">
        <v>9</v>
      </c>
      <c r="N200" s="440" t="s">
        <v>43</v>
      </c>
      <c r="O200" s="440" t="s">
        <v>44</v>
      </c>
      <c r="P200" s="440" t="s">
        <v>45</v>
      </c>
      <c r="Q200" s="440" t="s">
        <v>46</v>
      </c>
      <c r="R200" s="440" t="s">
        <v>47</v>
      </c>
      <c r="S200" s="440" t="s">
        <v>48</v>
      </c>
      <c r="T200" s="440" t="s">
        <v>49</v>
      </c>
      <c r="U200" s="440" t="s">
        <v>50</v>
      </c>
      <c r="V200" s="440" t="s">
        <v>51</v>
      </c>
      <c r="W200" s="441" t="s">
        <v>52</v>
      </c>
      <c r="Y200" s="120"/>
    </row>
    <row r="201" spans="1:25" x14ac:dyDescent="0.25">
      <c r="A201" s="1" t="s">
        <v>898</v>
      </c>
      <c r="B201" s="442"/>
      <c r="C201" s="443" t="s">
        <v>160</v>
      </c>
      <c r="D201" s="444"/>
      <c r="E201" s="444"/>
      <c r="F201" s="444"/>
      <c r="G201" s="444"/>
      <c r="H201" s="444"/>
      <c r="I201" s="444"/>
      <c r="J201" s="444"/>
      <c r="K201" s="444"/>
      <c r="L201" s="444"/>
      <c r="M201" s="444"/>
      <c r="N201" s="444"/>
      <c r="O201" s="444"/>
      <c r="P201" s="444"/>
      <c r="Q201" s="444"/>
      <c r="R201" s="444"/>
      <c r="S201" s="444"/>
      <c r="T201" s="444"/>
      <c r="U201" s="444"/>
      <c r="V201" s="444"/>
      <c r="W201" s="445"/>
      <c r="Y201" s="120"/>
    </row>
    <row r="202" spans="1:25" x14ac:dyDescent="0.25">
      <c r="A202" s="1" t="s">
        <v>899</v>
      </c>
      <c r="B202" s="446" t="str">
        <f>$B$8</f>
        <v>Ar rodiklis taikomas VPS priemonei?</v>
      </c>
      <c r="C202" s="130">
        <f>COUNTIFS(D202:W202,"taip")</f>
        <v>0</v>
      </c>
      <c r="D202" s="408" t="str">
        <f>HLOOKUP(D$6,'10'!D$6:D$70,$Y202,FALSE)</f>
        <v>Ne</v>
      </c>
      <c r="E202" s="408" t="str">
        <f>HLOOKUP(E$6,'10'!E$6:E$70,$Y202,FALSE)</f>
        <v>Ne</v>
      </c>
      <c r="F202" s="408" t="str">
        <f>HLOOKUP(F$6,'10'!F$6:F$70,$Y202,FALSE)</f>
        <v>Ne</v>
      </c>
      <c r="G202" s="408" t="str">
        <f>HLOOKUP(G$6,'10'!G$6:G$70,$Y202,FALSE)</f>
        <v>Ne</v>
      </c>
      <c r="H202" s="408" t="str">
        <f>HLOOKUP(H$6,'10'!H$6:H$70,$Y202,FALSE)</f>
        <v>Ne</v>
      </c>
      <c r="I202" s="408" t="str">
        <f>HLOOKUP(I$6,'10'!I$6:I$70,$Y202,FALSE)</f>
        <v>Ne</v>
      </c>
      <c r="J202" s="408" t="str">
        <f>HLOOKUP(J$6,'10'!J$6:J$70,$Y202,FALSE)</f>
        <v>Ne</v>
      </c>
      <c r="K202" s="408" t="str">
        <f>HLOOKUP(K$6,'10'!K$6:K$70,$Y202,FALSE)</f>
        <v>Ne</v>
      </c>
      <c r="L202" s="408" t="str">
        <f>HLOOKUP(L$6,'10'!L$6:L$70,$Y202,FALSE)</f>
        <v>Ne</v>
      </c>
      <c r="M202" s="408" t="str">
        <f>HLOOKUP(M$6,'10'!M$6:M$70,$Y202,FALSE)</f>
        <v>Ne</v>
      </c>
      <c r="N202" s="408" t="str">
        <f>HLOOKUP(N$6,'10'!N$6:N$70,$Y202,FALSE)</f>
        <v>Ne</v>
      </c>
      <c r="O202" s="408" t="str">
        <f>HLOOKUP(O$6,'10'!O$6:O$70,$Y202,FALSE)</f>
        <v>Ne</v>
      </c>
      <c r="P202" s="408" t="str">
        <f>HLOOKUP(P$6,'10'!P$6:P$70,$Y202,FALSE)</f>
        <v>Ne</v>
      </c>
      <c r="Q202" s="408" t="str">
        <f>HLOOKUP(Q$6,'10'!Q$6:Q$70,$Y202,FALSE)</f>
        <v>Ne</v>
      </c>
      <c r="R202" s="408" t="str">
        <f>HLOOKUP(R$6,'10'!R$6:R$70,$Y202,FALSE)</f>
        <v>Ne</v>
      </c>
      <c r="S202" s="408" t="str">
        <f>HLOOKUP(S$6,'10'!S$6:S$70,$Y202,FALSE)</f>
        <v>Ne</v>
      </c>
      <c r="T202" s="408" t="str">
        <f>HLOOKUP(T$6,'10'!T$6:T$70,$Y202,FALSE)</f>
        <v>Ne</v>
      </c>
      <c r="U202" s="408" t="str">
        <f>HLOOKUP(U$6,'10'!U$6:U$70,$Y202,FALSE)</f>
        <v>Ne</v>
      </c>
      <c r="V202" s="408" t="str">
        <f>HLOOKUP(V$6,'10'!V$6:V$70,$Y202,FALSE)</f>
        <v>Ne</v>
      </c>
      <c r="W202" s="409" t="str">
        <f>HLOOKUP(W$6,'10'!W$6:W$70,$Y202,FALSE)</f>
        <v>Ne</v>
      </c>
      <c r="Y202" s="120">
        <v>63</v>
      </c>
    </row>
    <row r="203" spans="1:25" x14ac:dyDescent="0.25">
      <c r="A203" s="1" t="s">
        <v>900</v>
      </c>
      <c r="B203" s="447" t="str">
        <f>$B$9</f>
        <v>Kiekybinis tikslas iki 2029 m.</v>
      </c>
      <c r="C203" s="410">
        <f>SUM(D203:W203)</f>
        <v>0</v>
      </c>
      <c r="D203" s="437"/>
      <c r="E203" s="433"/>
      <c r="F203" s="433"/>
      <c r="G203" s="433"/>
      <c r="H203" s="433"/>
      <c r="I203" s="433"/>
      <c r="J203" s="433"/>
      <c r="K203" s="433"/>
      <c r="L203" s="433"/>
      <c r="M203" s="433"/>
      <c r="N203" s="433"/>
      <c r="O203" s="433"/>
      <c r="P203" s="433"/>
      <c r="Q203" s="433"/>
      <c r="R203" s="433"/>
      <c r="S203" s="433"/>
      <c r="T203" s="433"/>
      <c r="U203" s="433"/>
      <c r="V203" s="433"/>
      <c r="W203" s="434"/>
      <c r="Y203" s="120"/>
    </row>
    <row r="204" spans="1:25" x14ac:dyDescent="0.25">
      <c r="A204" s="1" t="s">
        <v>901</v>
      </c>
      <c r="B204" s="448" t="s">
        <v>241</v>
      </c>
      <c r="C204" s="449"/>
      <c r="D204" s="450"/>
      <c r="E204" s="451"/>
      <c r="F204" s="451"/>
      <c r="G204" s="451"/>
      <c r="H204" s="451"/>
      <c r="I204" s="451"/>
      <c r="J204" s="451"/>
      <c r="K204" s="451"/>
      <c r="L204" s="451"/>
      <c r="M204" s="451"/>
      <c r="N204" s="451"/>
      <c r="O204" s="451"/>
      <c r="P204" s="451"/>
      <c r="Q204" s="451"/>
      <c r="R204" s="451"/>
      <c r="S204" s="451"/>
      <c r="T204" s="451"/>
      <c r="U204" s="451"/>
      <c r="V204" s="451"/>
      <c r="W204" s="452"/>
      <c r="Y204" s="120"/>
    </row>
    <row r="205" spans="1:25" x14ac:dyDescent="0.25">
      <c r="A205" s="1" t="s">
        <v>902</v>
      </c>
      <c r="B205" s="453" t="s">
        <v>100</v>
      </c>
      <c r="C205" s="423"/>
      <c r="D205" s="454"/>
      <c r="E205" s="455"/>
      <c r="F205" s="455"/>
      <c r="G205" s="455"/>
      <c r="H205" s="455"/>
      <c r="I205" s="455"/>
      <c r="J205" s="455"/>
      <c r="K205" s="455"/>
      <c r="L205" s="455"/>
      <c r="M205" s="455"/>
      <c r="N205" s="455"/>
      <c r="O205" s="455"/>
      <c r="P205" s="455"/>
      <c r="Q205" s="455"/>
      <c r="R205" s="455"/>
      <c r="S205" s="455"/>
      <c r="T205" s="455"/>
      <c r="U205" s="455"/>
      <c r="V205" s="455"/>
      <c r="W205" s="456"/>
      <c r="Y205" s="120"/>
    </row>
    <row r="206" spans="1:25" x14ac:dyDescent="0.25">
      <c r="A206" s="1" t="s">
        <v>903</v>
      </c>
      <c r="B206" s="453" t="s">
        <v>101</v>
      </c>
      <c r="C206" s="423"/>
      <c r="D206" s="454"/>
      <c r="E206" s="455"/>
      <c r="F206" s="455"/>
      <c r="G206" s="455"/>
      <c r="H206" s="455"/>
      <c r="I206" s="455"/>
      <c r="J206" s="455"/>
      <c r="K206" s="455"/>
      <c r="L206" s="455"/>
      <c r="M206" s="455"/>
      <c r="N206" s="455"/>
      <c r="O206" s="455"/>
      <c r="P206" s="455"/>
      <c r="Q206" s="455"/>
      <c r="R206" s="455"/>
      <c r="S206" s="455"/>
      <c r="T206" s="455"/>
      <c r="U206" s="455"/>
      <c r="V206" s="455"/>
      <c r="W206" s="456"/>
      <c r="Y206" s="120"/>
    </row>
    <row r="207" spans="1:25" x14ac:dyDescent="0.25">
      <c r="A207" s="1" t="s">
        <v>904</v>
      </c>
      <c r="B207" s="453" t="s">
        <v>102</v>
      </c>
      <c r="C207" s="423"/>
      <c r="D207" s="454"/>
      <c r="E207" s="455"/>
      <c r="F207" s="455"/>
      <c r="G207" s="455"/>
      <c r="H207" s="455"/>
      <c r="I207" s="455"/>
      <c r="J207" s="455"/>
      <c r="K207" s="455"/>
      <c r="L207" s="455"/>
      <c r="M207" s="455"/>
      <c r="N207" s="455"/>
      <c r="O207" s="455"/>
      <c r="P207" s="455"/>
      <c r="Q207" s="455"/>
      <c r="R207" s="455"/>
      <c r="S207" s="455"/>
      <c r="T207" s="455"/>
      <c r="U207" s="455"/>
      <c r="V207" s="455"/>
      <c r="W207" s="456"/>
      <c r="Y207" s="120"/>
    </row>
    <row r="208" spans="1:25" x14ac:dyDescent="0.25">
      <c r="A208" s="1" t="s">
        <v>905</v>
      </c>
      <c r="B208" s="453" t="s">
        <v>103</v>
      </c>
      <c r="C208" s="423"/>
      <c r="D208" s="454"/>
      <c r="E208" s="455"/>
      <c r="F208" s="455"/>
      <c r="G208" s="455"/>
      <c r="H208" s="455"/>
      <c r="I208" s="455"/>
      <c r="J208" s="455"/>
      <c r="K208" s="455"/>
      <c r="L208" s="455"/>
      <c r="M208" s="455"/>
      <c r="N208" s="455"/>
      <c r="O208" s="455"/>
      <c r="P208" s="455"/>
      <c r="Q208" s="455"/>
      <c r="R208" s="455"/>
      <c r="S208" s="455"/>
      <c r="T208" s="455"/>
      <c r="U208" s="455"/>
      <c r="V208" s="455"/>
      <c r="W208" s="456"/>
      <c r="Y208" s="120"/>
    </row>
    <row r="209" spans="1:25" x14ac:dyDescent="0.25">
      <c r="A209" s="1" t="s">
        <v>906</v>
      </c>
      <c r="B209" s="453" t="s">
        <v>104</v>
      </c>
      <c r="C209" s="423"/>
      <c r="D209" s="454"/>
      <c r="E209" s="455"/>
      <c r="F209" s="455"/>
      <c r="G209" s="455"/>
      <c r="H209" s="455"/>
      <c r="I209" s="455"/>
      <c r="J209" s="455"/>
      <c r="K209" s="455"/>
      <c r="L209" s="455"/>
      <c r="M209" s="455"/>
      <c r="N209" s="455"/>
      <c r="O209" s="455"/>
      <c r="P209" s="455"/>
      <c r="Q209" s="455"/>
      <c r="R209" s="455"/>
      <c r="S209" s="455"/>
      <c r="T209" s="455"/>
      <c r="U209" s="455"/>
      <c r="V209" s="455"/>
      <c r="W209" s="456"/>
      <c r="Y209" s="120"/>
    </row>
    <row r="210" spans="1:25" x14ac:dyDescent="0.25">
      <c r="A210" s="1" t="s">
        <v>907</v>
      </c>
      <c r="B210" s="453" t="s">
        <v>105</v>
      </c>
      <c r="C210" s="423"/>
      <c r="D210" s="454"/>
      <c r="E210" s="455"/>
      <c r="F210" s="455"/>
      <c r="G210" s="455"/>
      <c r="H210" s="455"/>
      <c r="I210" s="455"/>
      <c r="J210" s="455"/>
      <c r="K210" s="455"/>
      <c r="L210" s="455"/>
      <c r="M210" s="455"/>
      <c r="N210" s="455"/>
      <c r="O210" s="455"/>
      <c r="P210" s="455"/>
      <c r="Q210" s="455"/>
      <c r="R210" s="455"/>
      <c r="S210" s="455"/>
      <c r="T210" s="455"/>
      <c r="U210" s="455"/>
      <c r="V210" s="455"/>
      <c r="W210" s="456"/>
      <c r="Y210" s="120"/>
    </row>
    <row r="211" spans="1:25" x14ac:dyDescent="0.25">
      <c r="A211" s="1" t="s">
        <v>908</v>
      </c>
      <c r="B211" s="457" t="s">
        <v>401</v>
      </c>
      <c r="C211" s="458"/>
      <c r="D211" s="454"/>
      <c r="E211" s="455"/>
      <c r="F211" s="455"/>
      <c r="G211" s="455"/>
      <c r="H211" s="455"/>
      <c r="I211" s="455"/>
      <c r="J211" s="455"/>
      <c r="K211" s="455"/>
      <c r="L211" s="455"/>
      <c r="M211" s="455"/>
      <c r="N211" s="455"/>
      <c r="O211" s="455"/>
      <c r="P211" s="455"/>
      <c r="Q211" s="455"/>
      <c r="R211" s="455"/>
      <c r="S211" s="455"/>
      <c r="T211" s="455"/>
      <c r="U211" s="455"/>
      <c r="V211" s="455"/>
      <c r="W211" s="456"/>
      <c r="Y211" s="120"/>
    </row>
    <row r="212" spans="1:25" x14ac:dyDescent="0.25">
      <c r="A212" s="1" t="s">
        <v>909</v>
      </c>
      <c r="B212" s="447" t="s">
        <v>402</v>
      </c>
      <c r="C212" s="459"/>
      <c r="D212" s="454"/>
      <c r="E212" s="455"/>
      <c r="F212" s="455"/>
      <c r="G212" s="455"/>
      <c r="H212" s="455"/>
      <c r="I212" s="455"/>
      <c r="J212" s="455"/>
      <c r="K212" s="455"/>
      <c r="L212" s="455"/>
      <c r="M212" s="455"/>
      <c r="N212" s="455"/>
      <c r="O212" s="455"/>
      <c r="P212" s="455"/>
      <c r="Q212" s="455"/>
      <c r="R212" s="455"/>
      <c r="S212" s="455"/>
      <c r="T212" s="455"/>
      <c r="U212" s="455"/>
      <c r="V212" s="455"/>
      <c r="W212" s="456"/>
      <c r="Y212" s="120"/>
    </row>
    <row r="213" spans="1:25" x14ac:dyDescent="0.25">
      <c r="A213" s="1" t="s">
        <v>910</v>
      </c>
      <c r="B213" s="448" t="s">
        <v>160</v>
      </c>
      <c r="C213" s="436">
        <f>SUM(C205:C210)</f>
        <v>0</v>
      </c>
      <c r="D213" s="454"/>
      <c r="E213" s="455"/>
      <c r="F213" s="455"/>
      <c r="G213" s="455"/>
      <c r="H213" s="455"/>
      <c r="I213" s="455"/>
      <c r="J213" s="455"/>
      <c r="K213" s="455"/>
      <c r="L213" s="455"/>
      <c r="M213" s="455"/>
      <c r="N213" s="455"/>
      <c r="O213" s="455"/>
      <c r="P213" s="455"/>
      <c r="Q213" s="455"/>
      <c r="R213" s="455"/>
      <c r="S213" s="455"/>
      <c r="T213" s="455"/>
      <c r="U213" s="455"/>
      <c r="V213" s="455"/>
      <c r="W213" s="456"/>
      <c r="Y213" s="120"/>
    </row>
    <row r="214" spans="1:25" x14ac:dyDescent="0.25">
      <c r="A214" s="1" t="s">
        <v>911</v>
      </c>
      <c r="B214" s="214" t="s">
        <v>1104</v>
      </c>
      <c r="C214" s="200" t="str">
        <f>IF(C203=C213,"Gerai","Klaida")</f>
        <v>Gerai</v>
      </c>
      <c r="D214" s="460"/>
      <c r="E214" s="461"/>
      <c r="F214" s="461"/>
      <c r="G214" s="461"/>
      <c r="H214" s="461"/>
      <c r="I214" s="461"/>
      <c r="J214" s="461"/>
      <c r="K214" s="461"/>
      <c r="L214" s="461"/>
      <c r="M214" s="461"/>
      <c r="N214" s="461"/>
      <c r="O214" s="461"/>
      <c r="P214" s="461"/>
      <c r="Q214" s="461"/>
      <c r="R214" s="461"/>
      <c r="S214" s="461"/>
      <c r="T214" s="461"/>
      <c r="U214" s="461"/>
      <c r="V214" s="461"/>
      <c r="W214" s="462"/>
      <c r="Y214" s="120"/>
    </row>
    <row r="215" spans="1:25" x14ac:dyDescent="0.25">
      <c r="A215" s="1" t="s">
        <v>912</v>
      </c>
      <c r="B215" s="1"/>
      <c r="Y215" s="120"/>
    </row>
    <row r="216" spans="1:25" ht="21" x14ac:dyDescent="0.25">
      <c r="A216" s="1" t="s">
        <v>913</v>
      </c>
      <c r="B216" s="438" t="s">
        <v>418</v>
      </c>
      <c r="C216" s="439" t="str">
        <f>'6'!B43</f>
        <v>ŠAKI-P.9</v>
      </c>
      <c r="D216" s="440" t="s">
        <v>0</v>
      </c>
      <c r="E216" s="440" t="s">
        <v>1</v>
      </c>
      <c r="F216" s="440" t="s">
        <v>2</v>
      </c>
      <c r="G216" s="440" t="s">
        <v>3</v>
      </c>
      <c r="H216" s="440" t="s">
        <v>4</v>
      </c>
      <c r="I216" s="440" t="s">
        <v>5</v>
      </c>
      <c r="J216" s="440" t="s">
        <v>6</v>
      </c>
      <c r="K216" s="440" t="s">
        <v>7</v>
      </c>
      <c r="L216" s="440" t="s">
        <v>8</v>
      </c>
      <c r="M216" s="440" t="s">
        <v>9</v>
      </c>
      <c r="N216" s="440" t="s">
        <v>43</v>
      </c>
      <c r="O216" s="440" t="s">
        <v>44</v>
      </c>
      <c r="P216" s="440" t="s">
        <v>45</v>
      </c>
      <c r="Q216" s="440" t="s">
        <v>46</v>
      </c>
      <c r="R216" s="440" t="s">
        <v>47</v>
      </c>
      <c r="S216" s="440" t="s">
        <v>48</v>
      </c>
      <c r="T216" s="440" t="s">
        <v>49</v>
      </c>
      <c r="U216" s="440" t="s">
        <v>50</v>
      </c>
      <c r="V216" s="440" t="s">
        <v>51</v>
      </c>
      <c r="W216" s="441" t="s">
        <v>52</v>
      </c>
      <c r="Y216" s="120"/>
    </row>
    <row r="217" spans="1:25" x14ac:dyDescent="0.25">
      <c r="A217" s="1" t="s">
        <v>914</v>
      </c>
      <c r="B217" s="442"/>
      <c r="C217" s="443" t="s">
        <v>160</v>
      </c>
      <c r="D217" s="444"/>
      <c r="E217" s="444"/>
      <c r="F217" s="444"/>
      <c r="G217" s="444"/>
      <c r="H217" s="444"/>
      <c r="I217" s="444"/>
      <c r="J217" s="444"/>
      <c r="K217" s="444"/>
      <c r="L217" s="444"/>
      <c r="M217" s="444"/>
      <c r="N217" s="444"/>
      <c r="O217" s="444"/>
      <c r="P217" s="444"/>
      <c r="Q217" s="444"/>
      <c r="R217" s="444"/>
      <c r="S217" s="444"/>
      <c r="T217" s="444"/>
      <c r="U217" s="444"/>
      <c r="V217" s="444"/>
      <c r="W217" s="445"/>
      <c r="Y217" s="120"/>
    </row>
    <row r="218" spans="1:25" x14ac:dyDescent="0.25">
      <c r="A218" s="1" t="s">
        <v>915</v>
      </c>
      <c r="B218" s="446" t="str">
        <f>$B$8</f>
        <v>Ar rodiklis taikomas VPS priemonei?</v>
      </c>
      <c r="C218" s="130">
        <f>COUNTIFS(D218:W218,"taip")</f>
        <v>0</v>
      </c>
      <c r="D218" s="408" t="str">
        <f>HLOOKUP(D$6,'10'!D$6:D$70,$Y218,FALSE)</f>
        <v>Ne</v>
      </c>
      <c r="E218" s="408" t="str">
        <f>HLOOKUP(E$6,'10'!E$6:E$70,$Y218,FALSE)</f>
        <v>Ne</v>
      </c>
      <c r="F218" s="408" t="str">
        <f>HLOOKUP(F$6,'10'!F$6:F$70,$Y218,FALSE)</f>
        <v>Ne</v>
      </c>
      <c r="G218" s="408" t="str">
        <f>HLOOKUP(G$6,'10'!G$6:G$70,$Y218,FALSE)</f>
        <v>Ne</v>
      </c>
      <c r="H218" s="408" t="str">
        <f>HLOOKUP(H$6,'10'!H$6:H$70,$Y218,FALSE)</f>
        <v>Ne</v>
      </c>
      <c r="I218" s="408" t="str">
        <f>HLOOKUP(I$6,'10'!I$6:I$70,$Y218,FALSE)</f>
        <v>Ne</v>
      </c>
      <c r="J218" s="408" t="str">
        <f>HLOOKUP(J$6,'10'!J$6:J$70,$Y218,FALSE)</f>
        <v>Ne</v>
      </c>
      <c r="K218" s="408" t="str">
        <f>HLOOKUP(K$6,'10'!K$6:K$70,$Y218,FALSE)</f>
        <v>Ne</v>
      </c>
      <c r="L218" s="408" t="str">
        <f>HLOOKUP(L$6,'10'!L$6:L$70,$Y218,FALSE)</f>
        <v>Ne</v>
      </c>
      <c r="M218" s="408" t="str">
        <f>HLOOKUP(M$6,'10'!M$6:M$70,$Y218,FALSE)</f>
        <v>Ne</v>
      </c>
      <c r="N218" s="408" t="str">
        <f>HLOOKUP(N$6,'10'!N$6:N$70,$Y218,FALSE)</f>
        <v>Ne</v>
      </c>
      <c r="O218" s="408" t="str">
        <f>HLOOKUP(O$6,'10'!O$6:O$70,$Y218,FALSE)</f>
        <v>Ne</v>
      </c>
      <c r="P218" s="408" t="str">
        <f>HLOOKUP(P$6,'10'!P$6:P$70,$Y218,FALSE)</f>
        <v>Ne</v>
      </c>
      <c r="Q218" s="408" t="str">
        <f>HLOOKUP(Q$6,'10'!Q$6:Q$70,$Y218,FALSE)</f>
        <v>Ne</v>
      </c>
      <c r="R218" s="408" t="str">
        <f>HLOOKUP(R$6,'10'!R$6:R$70,$Y218,FALSE)</f>
        <v>Ne</v>
      </c>
      <c r="S218" s="408" t="str">
        <f>HLOOKUP(S$6,'10'!S$6:S$70,$Y218,FALSE)</f>
        <v>Ne</v>
      </c>
      <c r="T218" s="408" t="str">
        <f>HLOOKUP(T$6,'10'!T$6:T$70,$Y218,FALSE)</f>
        <v>Ne</v>
      </c>
      <c r="U218" s="408" t="str">
        <f>HLOOKUP(U$6,'10'!U$6:U$70,$Y218,FALSE)</f>
        <v>Ne</v>
      </c>
      <c r="V218" s="408" t="str">
        <f>HLOOKUP(V$6,'10'!V$6:V$70,$Y218,FALSE)</f>
        <v>Ne</v>
      </c>
      <c r="W218" s="409" t="str">
        <f>HLOOKUP(W$6,'10'!W$6:W$70,$Y218,FALSE)</f>
        <v>Ne</v>
      </c>
      <c r="Y218" s="120">
        <v>64</v>
      </c>
    </row>
    <row r="219" spans="1:25" x14ac:dyDescent="0.25">
      <c r="A219" s="1" t="s">
        <v>916</v>
      </c>
      <c r="B219" s="447" t="str">
        <f>$B$9</f>
        <v>Kiekybinis tikslas iki 2029 m.</v>
      </c>
      <c r="C219" s="410">
        <f>SUM(D219:W219)</f>
        <v>0</v>
      </c>
      <c r="D219" s="437"/>
      <c r="E219" s="433"/>
      <c r="F219" s="433"/>
      <c r="G219" s="433"/>
      <c r="H219" s="433"/>
      <c r="I219" s="433"/>
      <c r="J219" s="433"/>
      <c r="K219" s="433"/>
      <c r="L219" s="433"/>
      <c r="M219" s="433"/>
      <c r="N219" s="433"/>
      <c r="O219" s="433"/>
      <c r="P219" s="433"/>
      <c r="Q219" s="433"/>
      <c r="R219" s="433"/>
      <c r="S219" s="433"/>
      <c r="T219" s="433"/>
      <c r="U219" s="433"/>
      <c r="V219" s="433"/>
      <c r="W219" s="434"/>
      <c r="Y219" s="120"/>
    </row>
    <row r="220" spans="1:25" x14ac:dyDescent="0.25">
      <c r="A220" s="1" t="s">
        <v>917</v>
      </c>
      <c r="B220" s="448" t="s">
        <v>241</v>
      </c>
      <c r="C220" s="449"/>
      <c r="D220" s="450"/>
      <c r="E220" s="451"/>
      <c r="F220" s="451"/>
      <c r="G220" s="451"/>
      <c r="H220" s="451"/>
      <c r="I220" s="451"/>
      <c r="J220" s="451"/>
      <c r="K220" s="451"/>
      <c r="L220" s="451"/>
      <c r="M220" s="451"/>
      <c r="N220" s="451"/>
      <c r="O220" s="451"/>
      <c r="P220" s="451"/>
      <c r="Q220" s="451"/>
      <c r="R220" s="451"/>
      <c r="S220" s="451"/>
      <c r="T220" s="451"/>
      <c r="U220" s="451"/>
      <c r="V220" s="451"/>
      <c r="W220" s="452"/>
      <c r="Y220" s="120"/>
    </row>
    <row r="221" spans="1:25" x14ac:dyDescent="0.25">
      <c r="A221" s="1" t="s">
        <v>918</v>
      </c>
      <c r="B221" s="453" t="s">
        <v>100</v>
      </c>
      <c r="C221" s="423"/>
      <c r="D221" s="454"/>
      <c r="E221" s="455"/>
      <c r="F221" s="455"/>
      <c r="G221" s="455"/>
      <c r="H221" s="455"/>
      <c r="I221" s="455"/>
      <c r="J221" s="455"/>
      <c r="K221" s="455"/>
      <c r="L221" s="455"/>
      <c r="M221" s="455"/>
      <c r="N221" s="455"/>
      <c r="O221" s="455"/>
      <c r="P221" s="455"/>
      <c r="Q221" s="455"/>
      <c r="R221" s="455"/>
      <c r="S221" s="455"/>
      <c r="T221" s="455"/>
      <c r="U221" s="455"/>
      <c r="V221" s="455"/>
      <c r="W221" s="456"/>
      <c r="Y221" s="120"/>
    </row>
    <row r="222" spans="1:25" x14ac:dyDescent="0.25">
      <c r="A222" s="1" t="s">
        <v>919</v>
      </c>
      <c r="B222" s="453" t="s">
        <v>101</v>
      </c>
      <c r="C222" s="423"/>
      <c r="D222" s="454"/>
      <c r="E222" s="455"/>
      <c r="F222" s="455"/>
      <c r="G222" s="455"/>
      <c r="H222" s="455"/>
      <c r="I222" s="455"/>
      <c r="J222" s="455"/>
      <c r="K222" s="455"/>
      <c r="L222" s="455"/>
      <c r="M222" s="455"/>
      <c r="N222" s="455"/>
      <c r="O222" s="455"/>
      <c r="P222" s="455"/>
      <c r="Q222" s="455"/>
      <c r="R222" s="455"/>
      <c r="S222" s="455"/>
      <c r="T222" s="455"/>
      <c r="U222" s="455"/>
      <c r="V222" s="455"/>
      <c r="W222" s="456"/>
      <c r="Y222" s="120"/>
    </row>
    <row r="223" spans="1:25" x14ac:dyDescent="0.25">
      <c r="A223" s="1" t="s">
        <v>920</v>
      </c>
      <c r="B223" s="453" t="s">
        <v>102</v>
      </c>
      <c r="C223" s="423"/>
      <c r="D223" s="454"/>
      <c r="E223" s="455"/>
      <c r="F223" s="455"/>
      <c r="G223" s="455"/>
      <c r="H223" s="455"/>
      <c r="I223" s="455"/>
      <c r="J223" s="455"/>
      <c r="K223" s="455"/>
      <c r="L223" s="455"/>
      <c r="M223" s="455"/>
      <c r="N223" s="455"/>
      <c r="O223" s="455"/>
      <c r="P223" s="455"/>
      <c r="Q223" s="455"/>
      <c r="R223" s="455"/>
      <c r="S223" s="455"/>
      <c r="T223" s="455"/>
      <c r="U223" s="455"/>
      <c r="V223" s="455"/>
      <c r="W223" s="456"/>
      <c r="Y223" s="120"/>
    </row>
    <row r="224" spans="1:25" x14ac:dyDescent="0.25">
      <c r="A224" s="1" t="s">
        <v>921</v>
      </c>
      <c r="B224" s="453" t="s">
        <v>103</v>
      </c>
      <c r="C224" s="423"/>
      <c r="D224" s="454"/>
      <c r="E224" s="455"/>
      <c r="F224" s="455"/>
      <c r="G224" s="455"/>
      <c r="H224" s="455"/>
      <c r="I224" s="455"/>
      <c r="J224" s="455"/>
      <c r="K224" s="455"/>
      <c r="L224" s="455"/>
      <c r="M224" s="455"/>
      <c r="N224" s="455"/>
      <c r="O224" s="455"/>
      <c r="P224" s="455"/>
      <c r="Q224" s="455"/>
      <c r="R224" s="455"/>
      <c r="S224" s="455"/>
      <c r="T224" s="455"/>
      <c r="U224" s="455"/>
      <c r="V224" s="455"/>
      <c r="W224" s="456"/>
      <c r="Y224" s="120"/>
    </row>
    <row r="225" spans="1:25" x14ac:dyDescent="0.25">
      <c r="A225" s="1" t="s">
        <v>922</v>
      </c>
      <c r="B225" s="453" t="s">
        <v>104</v>
      </c>
      <c r="C225" s="423"/>
      <c r="D225" s="454"/>
      <c r="E225" s="455"/>
      <c r="F225" s="455"/>
      <c r="G225" s="455"/>
      <c r="H225" s="455"/>
      <c r="I225" s="455"/>
      <c r="J225" s="455"/>
      <c r="K225" s="455"/>
      <c r="L225" s="455"/>
      <c r="M225" s="455"/>
      <c r="N225" s="455"/>
      <c r="O225" s="455"/>
      <c r="P225" s="455"/>
      <c r="Q225" s="455"/>
      <c r="R225" s="455"/>
      <c r="S225" s="455"/>
      <c r="T225" s="455"/>
      <c r="U225" s="455"/>
      <c r="V225" s="455"/>
      <c r="W225" s="456"/>
      <c r="Y225" s="120"/>
    </row>
    <row r="226" spans="1:25" x14ac:dyDescent="0.25">
      <c r="A226" s="1" t="s">
        <v>923</v>
      </c>
      <c r="B226" s="453" t="s">
        <v>105</v>
      </c>
      <c r="C226" s="423"/>
      <c r="D226" s="454"/>
      <c r="E226" s="455"/>
      <c r="F226" s="455"/>
      <c r="G226" s="455"/>
      <c r="H226" s="455"/>
      <c r="I226" s="455"/>
      <c r="J226" s="455"/>
      <c r="K226" s="455"/>
      <c r="L226" s="455"/>
      <c r="M226" s="455"/>
      <c r="N226" s="455"/>
      <c r="O226" s="455"/>
      <c r="P226" s="455"/>
      <c r="Q226" s="455"/>
      <c r="R226" s="455"/>
      <c r="S226" s="455"/>
      <c r="T226" s="455"/>
      <c r="U226" s="455"/>
      <c r="V226" s="455"/>
      <c r="W226" s="456"/>
      <c r="Y226" s="120"/>
    </row>
    <row r="227" spans="1:25" x14ac:dyDescent="0.25">
      <c r="A227" s="1" t="s">
        <v>924</v>
      </c>
      <c r="B227" s="457" t="s">
        <v>401</v>
      </c>
      <c r="C227" s="458"/>
      <c r="D227" s="454"/>
      <c r="E227" s="455"/>
      <c r="F227" s="455"/>
      <c r="G227" s="455"/>
      <c r="H227" s="455"/>
      <c r="I227" s="455"/>
      <c r="J227" s="455"/>
      <c r="K227" s="455"/>
      <c r="L227" s="455"/>
      <c r="M227" s="455"/>
      <c r="N227" s="455"/>
      <c r="O227" s="455"/>
      <c r="P227" s="455"/>
      <c r="Q227" s="455"/>
      <c r="R227" s="455"/>
      <c r="S227" s="455"/>
      <c r="T227" s="455"/>
      <c r="U227" s="455"/>
      <c r="V227" s="455"/>
      <c r="W227" s="456"/>
      <c r="Y227" s="120"/>
    </row>
    <row r="228" spans="1:25" x14ac:dyDescent="0.25">
      <c r="A228" s="1" t="s">
        <v>925</v>
      </c>
      <c r="B228" s="447" t="s">
        <v>402</v>
      </c>
      <c r="C228" s="459"/>
      <c r="D228" s="454"/>
      <c r="E228" s="455"/>
      <c r="F228" s="455"/>
      <c r="G228" s="455"/>
      <c r="H228" s="455"/>
      <c r="I228" s="455"/>
      <c r="J228" s="455"/>
      <c r="K228" s="455"/>
      <c r="L228" s="455"/>
      <c r="M228" s="455"/>
      <c r="N228" s="455"/>
      <c r="O228" s="455"/>
      <c r="P228" s="455"/>
      <c r="Q228" s="455"/>
      <c r="R228" s="455"/>
      <c r="S228" s="455"/>
      <c r="T228" s="455"/>
      <c r="U228" s="455"/>
      <c r="V228" s="455"/>
      <c r="W228" s="456"/>
      <c r="Y228" s="120"/>
    </row>
    <row r="229" spans="1:25" x14ac:dyDescent="0.25">
      <c r="A229" s="1" t="s">
        <v>926</v>
      </c>
      <c r="B229" s="448" t="s">
        <v>160</v>
      </c>
      <c r="C229" s="436">
        <f>SUM(C221:C226)</f>
        <v>0</v>
      </c>
      <c r="D229" s="454"/>
      <c r="E229" s="455"/>
      <c r="F229" s="455"/>
      <c r="G229" s="455"/>
      <c r="H229" s="455"/>
      <c r="I229" s="455"/>
      <c r="J229" s="455"/>
      <c r="K229" s="455"/>
      <c r="L229" s="455"/>
      <c r="M229" s="455"/>
      <c r="N229" s="455"/>
      <c r="O229" s="455"/>
      <c r="P229" s="455"/>
      <c r="Q229" s="455"/>
      <c r="R229" s="455"/>
      <c r="S229" s="455"/>
      <c r="T229" s="455"/>
      <c r="U229" s="455"/>
      <c r="V229" s="455"/>
      <c r="W229" s="456"/>
      <c r="Y229" s="120"/>
    </row>
    <row r="230" spans="1:25" x14ac:dyDescent="0.25">
      <c r="A230" s="1" t="s">
        <v>927</v>
      </c>
      <c r="B230" s="214" t="s">
        <v>1104</v>
      </c>
      <c r="C230" s="200" t="str">
        <f>IF(C219=C229,"Gerai","Klaida")</f>
        <v>Gerai</v>
      </c>
      <c r="D230" s="460"/>
      <c r="E230" s="461"/>
      <c r="F230" s="461"/>
      <c r="G230" s="461"/>
      <c r="H230" s="461"/>
      <c r="I230" s="461"/>
      <c r="J230" s="461"/>
      <c r="K230" s="461"/>
      <c r="L230" s="461"/>
      <c r="M230" s="461"/>
      <c r="N230" s="461"/>
      <c r="O230" s="461"/>
      <c r="P230" s="461"/>
      <c r="Q230" s="461"/>
      <c r="R230" s="461"/>
      <c r="S230" s="461"/>
      <c r="T230" s="461"/>
      <c r="U230" s="461"/>
      <c r="V230" s="461"/>
      <c r="W230" s="462"/>
      <c r="Y230" s="120"/>
    </row>
    <row r="231" spans="1:25" x14ac:dyDescent="0.25">
      <c r="A231" s="1" t="s">
        <v>928</v>
      </c>
      <c r="B231" s="1"/>
      <c r="Y231" s="120"/>
    </row>
    <row r="232" spans="1:25" ht="21" x14ac:dyDescent="0.25">
      <c r="A232" s="1" t="s">
        <v>929</v>
      </c>
      <c r="B232" s="438" t="s">
        <v>419</v>
      </c>
      <c r="C232" s="439" t="str">
        <f>'6'!B44</f>
        <v>ŠAKI-P.10</v>
      </c>
      <c r="D232" s="440" t="s">
        <v>0</v>
      </c>
      <c r="E232" s="440" t="s">
        <v>1</v>
      </c>
      <c r="F232" s="440" t="s">
        <v>2</v>
      </c>
      <c r="G232" s="440" t="s">
        <v>3</v>
      </c>
      <c r="H232" s="440" t="s">
        <v>4</v>
      </c>
      <c r="I232" s="440" t="s">
        <v>5</v>
      </c>
      <c r="J232" s="440" t="s">
        <v>6</v>
      </c>
      <c r="K232" s="440" t="s">
        <v>7</v>
      </c>
      <c r="L232" s="440" t="s">
        <v>8</v>
      </c>
      <c r="M232" s="440" t="s">
        <v>9</v>
      </c>
      <c r="N232" s="440" t="s">
        <v>43</v>
      </c>
      <c r="O232" s="440" t="s">
        <v>44</v>
      </c>
      <c r="P232" s="440" t="s">
        <v>45</v>
      </c>
      <c r="Q232" s="440" t="s">
        <v>46</v>
      </c>
      <c r="R232" s="440" t="s">
        <v>47</v>
      </c>
      <c r="S232" s="440" t="s">
        <v>48</v>
      </c>
      <c r="T232" s="440" t="s">
        <v>49</v>
      </c>
      <c r="U232" s="440" t="s">
        <v>50</v>
      </c>
      <c r="V232" s="440" t="s">
        <v>51</v>
      </c>
      <c r="W232" s="441" t="s">
        <v>52</v>
      </c>
      <c r="Y232" s="120"/>
    </row>
    <row r="233" spans="1:25" x14ac:dyDescent="0.25">
      <c r="A233" s="1" t="s">
        <v>930</v>
      </c>
      <c r="B233" s="442"/>
      <c r="C233" s="443" t="s">
        <v>160</v>
      </c>
      <c r="D233" s="444"/>
      <c r="E233" s="444"/>
      <c r="F233" s="444"/>
      <c r="G233" s="444"/>
      <c r="H233" s="444"/>
      <c r="I233" s="444"/>
      <c r="J233" s="444"/>
      <c r="K233" s="444"/>
      <c r="L233" s="444"/>
      <c r="M233" s="444"/>
      <c r="N233" s="444"/>
      <c r="O233" s="444"/>
      <c r="P233" s="444"/>
      <c r="Q233" s="444"/>
      <c r="R233" s="444"/>
      <c r="S233" s="444"/>
      <c r="T233" s="444"/>
      <c r="U233" s="444"/>
      <c r="V233" s="444"/>
      <c r="W233" s="445"/>
      <c r="Y233" s="120"/>
    </row>
    <row r="234" spans="1:25" x14ac:dyDescent="0.25">
      <c r="A234" s="1" t="s">
        <v>931</v>
      </c>
      <c r="B234" s="446" t="str">
        <f>$B$8</f>
        <v>Ar rodiklis taikomas VPS priemonei?</v>
      </c>
      <c r="C234" s="130">
        <f>COUNTIFS(D234:W234,"taip")</f>
        <v>0</v>
      </c>
      <c r="D234" s="408" t="str">
        <f>HLOOKUP(D$6,'10'!D$6:D$70,$Y234,FALSE)</f>
        <v>Ne</v>
      </c>
      <c r="E234" s="408" t="str">
        <f>HLOOKUP(E$6,'10'!E$6:E$70,$Y234,FALSE)</f>
        <v>Ne</v>
      </c>
      <c r="F234" s="408" t="str">
        <f>HLOOKUP(F$6,'10'!F$6:F$70,$Y234,FALSE)</f>
        <v>Ne</v>
      </c>
      <c r="G234" s="408" t="str">
        <f>HLOOKUP(G$6,'10'!G$6:G$70,$Y234,FALSE)</f>
        <v>Ne</v>
      </c>
      <c r="H234" s="408" t="str">
        <f>HLOOKUP(H$6,'10'!H$6:H$70,$Y234,FALSE)</f>
        <v>Ne</v>
      </c>
      <c r="I234" s="408" t="str">
        <f>HLOOKUP(I$6,'10'!I$6:I$70,$Y234,FALSE)</f>
        <v>Ne</v>
      </c>
      <c r="J234" s="408" t="str">
        <f>HLOOKUP(J$6,'10'!J$6:J$70,$Y234,FALSE)</f>
        <v>Ne</v>
      </c>
      <c r="K234" s="408" t="str">
        <f>HLOOKUP(K$6,'10'!K$6:K$70,$Y234,FALSE)</f>
        <v>Ne</v>
      </c>
      <c r="L234" s="408" t="str">
        <f>HLOOKUP(L$6,'10'!L$6:L$70,$Y234,FALSE)</f>
        <v>Ne</v>
      </c>
      <c r="M234" s="408" t="str">
        <f>HLOOKUP(M$6,'10'!M$6:M$70,$Y234,FALSE)</f>
        <v>Ne</v>
      </c>
      <c r="N234" s="408" t="str">
        <f>HLOOKUP(N$6,'10'!N$6:N$70,$Y234,FALSE)</f>
        <v>Ne</v>
      </c>
      <c r="O234" s="408" t="str">
        <f>HLOOKUP(O$6,'10'!O$6:O$70,$Y234,FALSE)</f>
        <v>Ne</v>
      </c>
      <c r="P234" s="408" t="str">
        <f>HLOOKUP(P$6,'10'!P$6:P$70,$Y234,FALSE)</f>
        <v>Ne</v>
      </c>
      <c r="Q234" s="408" t="str">
        <f>HLOOKUP(Q$6,'10'!Q$6:Q$70,$Y234,FALSE)</f>
        <v>Ne</v>
      </c>
      <c r="R234" s="408" t="str">
        <f>HLOOKUP(R$6,'10'!R$6:R$70,$Y234,FALSE)</f>
        <v>Ne</v>
      </c>
      <c r="S234" s="408" t="str">
        <f>HLOOKUP(S$6,'10'!S$6:S$70,$Y234,FALSE)</f>
        <v>Ne</v>
      </c>
      <c r="T234" s="408" t="str">
        <f>HLOOKUP(T$6,'10'!T$6:T$70,$Y234,FALSE)</f>
        <v>Ne</v>
      </c>
      <c r="U234" s="408" t="str">
        <f>HLOOKUP(U$6,'10'!U$6:U$70,$Y234,FALSE)</f>
        <v>Ne</v>
      </c>
      <c r="V234" s="408" t="str">
        <f>HLOOKUP(V$6,'10'!V$6:V$70,$Y234,FALSE)</f>
        <v>Ne</v>
      </c>
      <c r="W234" s="409" t="str">
        <f>HLOOKUP(W$6,'10'!W$6:W$70,$Y234,FALSE)</f>
        <v>Ne</v>
      </c>
      <c r="Y234" s="120">
        <v>65</v>
      </c>
    </row>
    <row r="235" spans="1:25" x14ac:dyDescent="0.25">
      <c r="A235" s="1" t="s">
        <v>932</v>
      </c>
      <c r="B235" s="447" t="s">
        <v>456</v>
      </c>
      <c r="C235" s="410">
        <f>SUM(D235:W235)</f>
        <v>0</v>
      </c>
      <c r="D235" s="437"/>
      <c r="E235" s="433"/>
      <c r="F235" s="433"/>
      <c r="G235" s="433"/>
      <c r="H235" s="433"/>
      <c r="I235" s="433"/>
      <c r="J235" s="433"/>
      <c r="K235" s="433"/>
      <c r="L235" s="433"/>
      <c r="M235" s="433"/>
      <c r="N235" s="433"/>
      <c r="O235" s="433"/>
      <c r="P235" s="433"/>
      <c r="Q235" s="433"/>
      <c r="R235" s="433"/>
      <c r="S235" s="433"/>
      <c r="T235" s="433"/>
      <c r="U235" s="433"/>
      <c r="V235" s="433"/>
      <c r="W235" s="434"/>
      <c r="Y235" s="120"/>
    </row>
    <row r="236" spans="1:25" x14ac:dyDescent="0.25">
      <c r="A236" s="1" t="s">
        <v>933</v>
      </c>
      <c r="B236" s="448" t="s">
        <v>241</v>
      </c>
      <c r="C236" s="449"/>
      <c r="D236" s="450"/>
      <c r="E236" s="451"/>
      <c r="F236" s="451"/>
      <c r="G236" s="451"/>
      <c r="H236" s="451"/>
      <c r="I236" s="451"/>
      <c r="J236" s="451"/>
      <c r="K236" s="451"/>
      <c r="L236" s="451"/>
      <c r="M236" s="451"/>
      <c r="N236" s="451"/>
      <c r="O236" s="451"/>
      <c r="P236" s="451"/>
      <c r="Q236" s="451"/>
      <c r="R236" s="451"/>
      <c r="S236" s="451"/>
      <c r="T236" s="451"/>
      <c r="U236" s="451"/>
      <c r="V236" s="451"/>
      <c r="W236" s="452"/>
      <c r="Y236" s="120"/>
    </row>
    <row r="237" spans="1:25" x14ac:dyDescent="0.25">
      <c r="A237" s="1" t="s">
        <v>934</v>
      </c>
      <c r="B237" s="453" t="s">
        <v>100</v>
      </c>
      <c r="C237" s="423"/>
      <c r="D237" s="454"/>
      <c r="E237" s="455"/>
      <c r="F237" s="455"/>
      <c r="G237" s="455"/>
      <c r="H237" s="455"/>
      <c r="I237" s="455"/>
      <c r="J237" s="455"/>
      <c r="K237" s="455"/>
      <c r="L237" s="455"/>
      <c r="M237" s="455"/>
      <c r="N237" s="455"/>
      <c r="O237" s="455"/>
      <c r="P237" s="455"/>
      <c r="Q237" s="455"/>
      <c r="R237" s="455"/>
      <c r="S237" s="455"/>
      <c r="T237" s="455"/>
      <c r="U237" s="455"/>
      <c r="V237" s="455"/>
      <c r="W237" s="456"/>
      <c r="Y237" s="120"/>
    </row>
    <row r="238" spans="1:25" x14ac:dyDescent="0.25">
      <c r="A238" s="1" t="s">
        <v>935</v>
      </c>
      <c r="B238" s="453" t="s">
        <v>101</v>
      </c>
      <c r="C238" s="423"/>
      <c r="D238" s="454"/>
      <c r="E238" s="455"/>
      <c r="F238" s="455"/>
      <c r="G238" s="455"/>
      <c r="H238" s="455"/>
      <c r="I238" s="455"/>
      <c r="J238" s="455"/>
      <c r="K238" s="455"/>
      <c r="L238" s="455"/>
      <c r="M238" s="455"/>
      <c r="N238" s="455"/>
      <c r="O238" s="455"/>
      <c r="P238" s="455"/>
      <c r="Q238" s="455"/>
      <c r="R238" s="455"/>
      <c r="S238" s="455"/>
      <c r="T238" s="455"/>
      <c r="U238" s="455"/>
      <c r="V238" s="455"/>
      <c r="W238" s="456"/>
      <c r="Y238" s="120"/>
    </row>
    <row r="239" spans="1:25" x14ac:dyDescent="0.25">
      <c r="A239" s="1" t="s">
        <v>936</v>
      </c>
      <c r="B239" s="453" t="s">
        <v>102</v>
      </c>
      <c r="C239" s="423"/>
      <c r="D239" s="454"/>
      <c r="E239" s="455"/>
      <c r="F239" s="455"/>
      <c r="G239" s="455"/>
      <c r="H239" s="455"/>
      <c r="I239" s="455"/>
      <c r="J239" s="455"/>
      <c r="K239" s="455"/>
      <c r="L239" s="455"/>
      <c r="M239" s="455"/>
      <c r="N239" s="455"/>
      <c r="O239" s="455"/>
      <c r="P239" s="455"/>
      <c r="Q239" s="455"/>
      <c r="R239" s="455"/>
      <c r="S239" s="455"/>
      <c r="T239" s="455"/>
      <c r="U239" s="455"/>
      <c r="V239" s="455"/>
      <c r="W239" s="456"/>
      <c r="Y239" s="120"/>
    </row>
    <row r="240" spans="1:25" x14ac:dyDescent="0.25">
      <c r="A240" s="1" t="s">
        <v>937</v>
      </c>
      <c r="B240" s="453" t="s">
        <v>103</v>
      </c>
      <c r="C240" s="423"/>
      <c r="D240" s="454"/>
      <c r="E240" s="455"/>
      <c r="F240" s="455"/>
      <c r="G240" s="455"/>
      <c r="H240" s="455"/>
      <c r="I240" s="455"/>
      <c r="J240" s="455"/>
      <c r="K240" s="455"/>
      <c r="L240" s="455"/>
      <c r="M240" s="455"/>
      <c r="N240" s="455"/>
      <c r="O240" s="455"/>
      <c r="P240" s="455"/>
      <c r="Q240" s="455"/>
      <c r="R240" s="455"/>
      <c r="S240" s="455"/>
      <c r="T240" s="455"/>
      <c r="U240" s="455"/>
      <c r="V240" s="455"/>
      <c r="W240" s="456"/>
      <c r="Y240" s="120"/>
    </row>
    <row r="241" spans="1:25" x14ac:dyDescent="0.25">
      <c r="A241" s="1" t="s">
        <v>938</v>
      </c>
      <c r="B241" s="453" t="s">
        <v>104</v>
      </c>
      <c r="C241" s="423"/>
      <c r="D241" s="454"/>
      <c r="E241" s="455"/>
      <c r="F241" s="455"/>
      <c r="G241" s="455"/>
      <c r="H241" s="455"/>
      <c r="I241" s="455"/>
      <c r="J241" s="455"/>
      <c r="K241" s="455"/>
      <c r="L241" s="455"/>
      <c r="M241" s="455"/>
      <c r="N241" s="455"/>
      <c r="O241" s="455"/>
      <c r="P241" s="455"/>
      <c r="Q241" s="455"/>
      <c r="R241" s="455"/>
      <c r="S241" s="455"/>
      <c r="T241" s="455"/>
      <c r="U241" s="455"/>
      <c r="V241" s="455"/>
      <c r="W241" s="456"/>
      <c r="Y241" s="120"/>
    </row>
    <row r="242" spans="1:25" x14ac:dyDescent="0.25">
      <c r="A242" s="1" t="s">
        <v>939</v>
      </c>
      <c r="B242" s="453" t="s">
        <v>105</v>
      </c>
      <c r="C242" s="423"/>
      <c r="D242" s="454"/>
      <c r="E242" s="455"/>
      <c r="F242" s="455"/>
      <c r="G242" s="455"/>
      <c r="H242" s="455"/>
      <c r="I242" s="455"/>
      <c r="J242" s="455"/>
      <c r="K242" s="455"/>
      <c r="L242" s="455"/>
      <c r="M242" s="455"/>
      <c r="N242" s="455"/>
      <c r="O242" s="455"/>
      <c r="P242" s="455"/>
      <c r="Q242" s="455"/>
      <c r="R242" s="455"/>
      <c r="S242" s="455"/>
      <c r="T242" s="455"/>
      <c r="U242" s="455"/>
      <c r="V242" s="455"/>
      <c r="W242" s="456"/>
      <c r="Y242" s="120"/>
    </row>
    <row r="243" spans="1:25" x14ac:dyDescent="0.25">
      <c r="A243" s="1" t="s">
        <v>940</v>
      </c>
      <c r="B243" s="457" t="s">
        <v>401</v>
      </c>
      <c r="C243" s="458"/>
      <c r="D243" s="454"/>
      <c r="E243" s="455"/>
      <c r="F243" s="455"/>
      <c r="G243" s="455"/>
      <c r="H243" s="455"/>
      <c r="I243" s="455"/>
      <c r="J243" s="455"/>
      <c r="K243" s="455"/>
      <c r="L243" s="455"/>
      <c r="M243" s="455"/>
      <c r="N243" s="455"/>
      <c r="O243" s="455"/>
      <c r="P243" s="455"/>
      <c r="Q243" s="455"/>
      <c r="R243" s="455"/>
      <c r="S243" s="455"/>
      <c r="T243" s="455"/>
      <c r="U243" s="455"/>
      <c r="V243" s="455"/>
      <c r="W243" s="456"/>
      <c r="Y243" s="120"/>
    </row>
    <row r="244" spans="1:25" x14ac:dyDescent="0.25">
      <c r="A244" s="1" t="s">
        <v>941</v>
      </c>
      <c r="B244" s="447" t="s">
        <v>402</v>
      </c>
      <c r="C244" s="459"/>
      <c r="D244" s="454"/>
      <c r="E244" s="455"/>
      <c r="F244" s="455"/>
      <c r="G244" s="455"/>
      <c r="H244" s="455"/>
      <c r="I244" s="455"/>
      <c r="J244" s="455"/>
      <c r="K244" s="455"/>
      <c r="L244" s="455"/>
      <c r="M244" s="455"/>
      <c r="N244" s="455"/>
      <c r="O244" s="455"/>
      <c r="P244" s="455"/>
      <c r="Q244" s="455"/>
      <c r="R244" s="455"/>
      <c r="S244" s="455"/>
      <c r="T244" s="455"/>
      <c r="U244" s="455"/>
      <c r="V244" s="455"/>
      <c r="W244" s="456"/>
      <c r="Y244" s="120"/>
    </row>
    <row r="245" spans="1:25" x14ac:dyDescent="0.25">
      <c r="A245" s="1" t="s">
        <v>942</v>
      </c>
      <c r="B245" s="448" t="s">
        <v>160</v>
      </c>
      <c r="C245" s="436">
        <f>SUM(C237:C242)</f>
        <v>0</v>
      </c>
      <c r="D245" s="454"/>
      <c r="E245" s="455"/>
      <c r="F245" s="455"/>
      <c r="G245" s="455"/>
      <c r="H245" s="455"/>
      <c r="I245" s="455"/>
      <c r="J245" s="455"/>
      <c r="K245" s="455"/>
      <c r="L245" s="455"/>
      <c r="M245" s="455"/>
      <c r="N245" s="455"/>
      <c r="O245" s="455"/>
      <c r="P245" s="455"/>
      <c r="Q245" s="455"/>
      <c r="R245" s="455"/>
      <c r="S245" s="455"/>
      <c r="T245" s="455"/>
      <c r="U245" s="455"/>
      <c r="V245" s="455"/>
      <c r="W245" s="456"/>
      <c r="Y245" s="120"/>
    </row>
    <row r="246" spans="1:25" x14ac:dyDescent="0.25">
      <c r="A246" s="1" t="s">
        <v>1105</v>
      </c>
      <c r="B246" s="214" t="s">
        <v>1104</v>
      </c>
      <c r="C246" s="200" t="str">
        <f>IF(C235=C245,"Gerai","Klaida")</f>
        <v>Gerai</v>
      </c>
      <c r="D246" s="460"/>
      <c r="E246" s="461"/>
      <c r="F246" s="461"/>
      <c r="G246" s="461"/>
      <c r="H246" s="461"/>
      <c r="I246" s="461"/>
      <c r="J246" s="461"/>
      <c r="K246" s="461"/>
      <c r="L246" s="461"/>
      <c r="M246" s="461"/>
      <c r="N246" s="461"/>
      <c r="O246" s="461"/>
      <c r="P246" s="461"/>
      <c r="Q246" s="461"/>
      <c r="R246" s="461"/>
      <c r="S246" s="461"/>
      <c r="T246" s="461"/>
      <c r="U246" s="461"/>
      <c r="V246" s="461"/>
      <c r="W246" s="462"/>
      <c r="Y246" s="120"/>
    </row>
    <row r="249" spans="1:25" x14ac:dyDescent="0.25">
      <c r="A249" s="1"/>
      <c r="B249" s="592" t="s">
        <v>1455</v>
      </c>
    </row>
    <row r="250" spans="1:25" ht="90" x14ac:dyDescent="0.25">
      <c r="A250" s="1">
        <v>1</v>
      </c>
      <c r="B250" s="333" t="s">
        <v>1471</v>
      </c>
    </row>
    <row r="251" spans="1:25" ht="75" x14ac:dyDescent="0.25">
      <c r="A251" s="1">
        <v>2</v>
      </c>
      <c r="B251" s="333" t="s">
        <v>1632</v>
      </c>
    </row>
    <row r="252" spans="1:25" ht="45" x14ac:dyDescent="0.25">
      <c r="A252" s="1">
        <v>3</v>
      </c>
      <c r="B252" s="333" t="s">
        <v>1457</v>
      </c>
    </row>
    <row r="253" spans="1:25" ht="45" x14ac:dyDescent="0.25">
      <c r="A253" s="1">
        <v>4</v>
      </c>
      <c r="B253" s="333" t="s">
        <v>1459</v>
      </c>
    </row>
    <row r="254" spans="1:25" ht="90" x14ac:dyDescent="0.25">
      <c r="A254" s="1">
        <v>5</v>
      </c>
      <c r="B254" s="333" t="s">
        <v>1456</v>
      </c>
    </row>
    <row r="255" spans="1:25" ht="75" x14ac:dyDescent="0.25">
      <c r="A255" s="1">
        <v>6</v>
      </c>
      <c r="B255" s="333" t="s">
        <v>1460</v>
      </c>
    </row>
    <row r="256" spans="1:25" ht="195" x14ac:dyDescent="0.25">
      <c r="A256" s="1">
        <v>7</v>
      </c>
      <c r="B256" s="333" t="s">
        <v>1472</v>
      </c>
    </row>
    <row r="257" spans="1:25" ht="165" x14ac:dyDescent="0.25">
      <c r="A257" s="1">
        <v>8</v>
      </c>
      <c r="B257" s="333" t="s">
        <v>1463</v>
      </c>
    </row>
    <row r="258" spans="1:25" ht="75" x14ac:dyDescent="0.25">
      <c r="A258" s="1">
        <v>9</v>
      </c>
      <c r="B258" s="333" t="s">
        <v>1466</v>
      </c>
    </row>
    <row r="259" spans="1:25" x14ac:dyDescent="0.25">
      <c r="A259" s="1">
        <v>10</v>
      </c>
      <c r="B259" s="592" t="s">
        <v>1464</v>
      </c>
    </row>
    <row r="260" spans="1:25" ht="45" x14ac:dyDescent="0.25">
      <c r="A260" s="1">
        <v>11</v>
      </c>
      <c r="B260" s="333" t="s">
        <v>1469</v>
      </c>
    </row>
    <row r="261" spans="1:25" ht="30" x14ac:dyDescent="0.25">
      <c r="A261" s="1">
        <v>12</v>
      </c>
      <c r="B261" s="333" t="s">
        <v>1465</v>
      </c>
    </row>
    <row r="262" spans="1:25" ht="30" x14ac:dyDescent="0.25">
      <c r="A262" s="1">
        <v>13</v>
      </c>
      <c r="B262" s="333" t="s">
        <v>1470</v>
      </c>
    </row>
    <row r="263" spans="1:25" ht="45" x14ac:dyDescent="0.25">
      <c r="A263" s="1">
        <v>14</v>
      </c>
      <c r="B263" s="333" t="s">
        <v>1467</v>
      </c>
    </row>
    <row r="264" spans="1:25" ht="45" x14ac:dyDescent="0.25">
      <c r="A264" s="1">
        <v>15</v>
      </c>
      <c r="B264" s="333" t="s">
        <v>1468</v>
      </c>
    </row>
    <row r="265" spans="1:25" x14ac:dyDescent="0.25">
      <c r="B265" s="15"/>
      <c r="C265" s="217"/>
      <c r="W265" s="13"/>
      <c r="X265" s="18"/>
      <c r="Y265" s="13"/>
    </row>
    <row r="266" spans="1:25" x14ac:dyDescent="0.25">
      <c r="B266" s="15"/>
      <c r="C266" s="217"/>
      <c r="W266" s="13"/>
      <c r="X266" s="18"/>
      <c r="Y266" s="13"/>
    </row>
    <row r="267" spans="1:25" x14ac:dyDescent="0.25">
      <c r="B267" s="15"/>
      <c r="C267" s="217"/>
      <c r="W267" s="13"/>
      <c r="X267" s="18"/>
      <c r="Y267" s="13"/>
    </row>
    <row r="268" spans="1:25" x14ac:dyDescent="0.25">
      <c r="B268" s="15"/>
      <c r="C268" s="217"/>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9" type="noConversion"/>
  <dataValidations count="6">
    <dataValidation type="whole" allowBlank="1" showInputMessage="1" showErrorMessage="1" prompt="Įveskite sveiką skaičių. Maksimali reikšmė - 50" sqref="D9:W9" xr:uid="{6F60852A-1772-42E1-919D-0B7C6E028784}">
      <formula1>0</formula1>
      <formula2>50</formula2>
    </dataValidation>
    <dataValidation type="decimal" allowBlank="1" showInputMessage="1" showErrorMessage="1" prompt="Maksimali reikšmė - 100" sqref="D25:W25" xr:uid="{EB6241FA-E7AA-4B25-A5B8-4F91586C4847}">
      <formula1>0</formula1>
      <formula2>100</formula2>
    </dataValidation>
    <dataValidation type="whole" allowBlank="1" showInputMessage="1" showErrorMessage="1" prompt="Maksimali reikšmė - 100 000" sqref="D59:W59 D75:W75 D91:W91 D107:W107 D123:W123 D139:W139 D155:W155 D171:W171 D187:W187 D203:W203 D219:W219 D235:W235" xr:uid="{6CCB5828-98B6-4037-8634-31B4D2698798}">
      <formula1>0</formula1>
      <formula2>100000</formula2>
    </dataValidation>
    <dataValidation type="whole" allowBlank="1" showInputMessage="1" showErrorMessage="1" prompt="Maksimali reikšmė - 50" sqref="D43:W43" xr:uid="{E219CB89-85B9-42B9-B1E7-A177ADBFB5C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xr:uid="{2E60AAB3-71CB-493D-AA24-BEC9C5E8A838}">
      <formula1>0</formula1>
      <formula2>100000</formula2>
    </dataValidation>
    <dataValidation type="decimal" allowBlank="1" showInputMessage="1" showErrorMessage="1" prompt="Įveskite skaičių be tarpų. Maksimali reikšmė - 1000" sqref="C29:C34 Y29:Y34" xr:uid="{F77637BE-78C6-4E5C-A64B-29026D6F95F6}">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1ACA645-2D8D-4F15-AD4E-DABCB6BFF3BD}">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8F66-16CF-4D1C-9B31-7509465AA101}">
  <dimension ref="A1:M121"/>
  <sheetViews>
    <sheetView topLeftCell="A76" zoomScaleNormal="100" workbookViewId="0">
      <selection activeCell="E97" sqref="E97"/>
    </sheetView>
  </sheetViews>
  <sheetFormatPr defaultColWidth="9.140625" defaultRowHeight="15" x14ac:dyDescent="0.25"/>
  <cols>
    <col min="1" max="1" width="8.7109375" style="113" customWidth="1"/>
    <col min="2" max="2" width="12.7109375" style="113" customWidth="1"/>
    <col min="3" max="3" width="68.7109375" style="113" customWidth="1"/>
    <col min="4" max="4" width="12.7109375" style="113" customWidth="1"/>
    <col min="5" max="5" width="50.7109375" style="381" customWidth="1"/>
    <col min="6" max="6" width="20.7109375" style="113" customWidth="1"/>
    <col min="7" max="8" width="12.7109375" style="113" customWidth="1"/>
    <col min="9" max="9" width="50.7109375" style="113" customWidth="1"/>
    <col min="10" max="10" width="12.7109375" style="113" customWidth="1"/>
    <col min="11" max="11" width="50.7109375" style="113" customWidth="1"/>
    <col min="12" max="12" width="12.7109375" style="113" customWidth="1"/>
    <col min="13" max="13" width="50.7109375" style="113" customWidth="1"/>
    <col min="14" max="16384" width="9.140625" style="113"/>
  </cols>
  <sheetData>
    <row r="1" spans="1:13" s="112" customFormat="1" ht="18.75" x14ac:dyDescent="0.25">
      <c r="A1" s="115" t="s">
        <v>208</v>
      </c>
      <c r="B1" s="115" t="s">
        <v>672</v>
      </c>
      <c r="C1" s="115"/>
      <c r="D1" s="115"/>
      <c r="E1" s="121"/>
      <c r="F1" s="115"/>
      <c r="G1" s="115"/>
      <c r="H1" s="115"/>
      <c r="I1" s="115"/>
      <c r="J1" s="115"/>
      <c r="K1" s="115"/>
      <c r="L1" s="115"/>
      <c r="M1" s="115"/>
    </row>
    <row r="2" spans="1:13" x14ac:dyDescent="0.25">
      <c r="A2" s="2"/>
      <c r="B2" s="2"/>
      <c r="C2" s="2"/>
      <c r="D2" s="2"/>
      <c r="E2" s="389"/>
      <c r="F2" s="2"/>
      <c r="G2" s="2"/>
      <c r="H2" s="2"/>
      <c r="I2" s="2"/>
      <c r="J2" s="2"/>
      <c r="K2" s="2"/>
      <c r="L2" s="2"/>
      <c r="M2" s="2"/>
    </row>
    <row r="3" spans="1:13" s="13" customFormat="1" x14ac:dyDescent="0.25">
      <c r="A3" s="1"/>
      <c r="B3" s="139" t="s">
        <v>1272</v>
      </c>
      <c r="C3" s="204" t="str">
        <f>'1'!C8</f>
        <v>ŠAKI</v>
      </c>
      <c r="D3" s="1"/>
      <c r="E3" s="40"/>
      <c r="F3" s="1"/>
      <c r="G3" s="1"/>
    </row>
    <row r="4" spans="1:13" s="1" customFormat="1" ht="15.75" thickBot="1" x14ac:dyDescent="0.3">
      <c r="E4" s="40"/>
    </row>
    <row r="5" spans="1:13" x14ac:dyDescent="0.25">
      <c r="A5" s="2"/>
      <c r="B5" s="394">
        <v>1</v>
      </c>
      <c r="C5" s="395">
        <v>2</v>
      </c>
      <c r="D5" s="395">
        <v>3</v>
      </c>
      <c r="E5" s="694">
        <v>4</v>
      </c>
      <c r="F5" s="390">
        <v>5</v>
      </c>
      <c r="G5" s="332">
        <v>6</v>
      </c>
    </row>
    <row r="6" spans="1:13" ht="45" x14ac:dyDescent="0.25">
      <c r="A6" s="2"/>
      <c r="B6" s="695" t="s">
        <v>54</v>
      </c>
      <c r="C6" s="116" t="s">
        <v>53</v>
      </c>
      <c r="D6" s="693" t="s">
        <v>456</v>
      </c>
      <c r="E6" s="696" t="s">
        <v>1365</v>
      </c>
      <c r="F6" s="390" t="s">
        <v>1104</v>
      </c>
      <c r="G6" s="332" t="s">
        <v>1450</v>
      </c>
    </row>
    <row r="7" spans="1:13" ht="30" x14ac:dyDescent="0.25">
      <c r="A7" s="2" t="s">
        <v>615</v>
      </c>
      <c r="B7" s="396" t="s">
        <v>139</v>
      </c>
      <c r="C7" s="185" t="str">
        <f>'6'!C8</f>
        <v>Žemės ūkio sektoriaus skaitmeninimas. Ūkių, pagal BŽŪP gaunančių paramą skaitmeninėms ūkininkavimo technologijoms plėtoti, skaičius</v>
      </c>
      <c r="D7" s="382"/>
      <c r="E7" s="397"/>
      <c r="F7" s="391"/>
      <c r="G7" s="386"/>
    </row>
    <row r="8" spans="1:13" x14ac:dyDescent="0.25">
      <c r="A8" s="2" t="s">
        <v>616</v>
      </c>
      <c r="B8" s="697" t="s">
        <v>0</v>
      </c>
      <c r="C8" s="383" t="str">
        <f>VLOOKUP(B8,'7'!$B$7:$C$26,2,FALSE)</f>
        <v>Parama kaimo gyventojų verslo pradžiai</v>
      </c>
      <c r="D8" s="383">
        <f>HLOOKUP(B8,'11'!$D$6:$W$75,4,FALSE)</f>
        <v>0</v>
      </c>
      <c r="E8" s="698"/>
      <c r="F8" s="392" t="str">
        <f>IF(AND(D8&gt;0,ISBLANK(E8)),"Trūksta pagrindimo","Gerai")</f>
        <v>Gerai</v>
      </c>
      <c r="G8" s="387">
        <f>LEN(E8)</f>
        <v>0</v>
      </c>
    </row>
    <row r="9" spans="1:13" x14ac:dyDescent="0.25">
      <c r="A9" s="2" t="s">
        <v>617</v>
      </c>
      <c r="B9" s="697" t="s">
        <v>1</v>
      </c>
      <c r="C9" s="383" t="str">
        <f>VLOOKUP(B9,'7'!$B$7:$C$26,2,FALSE)</f>
        <v>Parama smulkaus verslo kaime plėtrai</v>
      </c>
      <c r="D9" s="383">
        <f>HLOOKUP(B9,'11'!$D$6:$W$75,4,FALSE)</f>
        <v>0</v>
      </c>
      <c r="E9" s="698"/>
      <c r="F9" s="392" t="str">
        <f t="shared" ref="F9:F27" si="0">IF(AND(D9&gt;0,ISBLANK(E9)),"Trūksta pagrindimo","Gerai")</f>
        <v>Gerai</v>
      </c>
      <c r="G9" s="387">
        <f t="shared" ref="G9:G72" si="1">LEN(E9)</f>
        <v>0</v>
      </c>
    </row>
    <row r="10" spans="1:13" x14ac:dyDescent="0.25">
      <c r="A10" s="2" t="s">
        <v>618</v>
      </c>
      <c r="B10" s="697" t="s">
        <v>2</v>
      </c>
      <c r="C10" s="383" t="str">
        <f>VLOOKUP(B10,'7'!$B$7:$C$26,2,FALSE)</f>
        <v>Privataus ir viešojo sektoriaus  bendradarbiavimo plėtra</v>
      </c>
      <c r="D10" s="383">
        <f>HLOOKUP(B10,'11'!$D$6:$W$75,4,FALSE)</f>
        <v>0</v>
      </c>
      <c r="E10" s="698"/>
      <c r="F10" s="392" t="str">
        <f t="shared" si="0"/>
        <v>Gerai</v>
      </c>
      <c r="G10" s="387">
        <f t="shared" si="1"/>
        <v>0</v>
      </c>
    </row>
    <row r="11" spans="1:13" x14ac:dyDescent="0.25">
      <c r="A11" s="2" t="s">
        <v>619</v>
      </c>
      <c r="B11" s="697" t="s">
        <v>3</v>
      </c>
      <c r="C11" s="383" t="str">
        <f>VLOOKUP(B11,'7'!$B$7:$C$26,2,FALSE)</f>
        <v>Bendruomeninio verslo kūrimas ir plėtra</v>
      </c>
      <c r="D11" s="383">
        <f>HLOOKUP(B11,'11'!$D$6:$W$75,4,FALSE)</f>
        <v>0</v>
      </c>
      <c r="E11" s="698"/>
      <c r="F11" s="392" t="str">
        <f t="shared" si="0"/>
        <v>Gerai</v>
      </c>
      <c r="G11" s="387">
        <f t="shared" si="1"/>
        <v>0</v>
      </c>
    </row>
    <row r="12" spans="1:13" ht="30" x14ac:dyDescent="0.25">
      <c r="A12" s="2" t="s">
        <v>620</v>
      </c>
      <c r="B12" s="697" t="s">
        <v>4</v>
      </c>
      <c r="C12" s="383" t="str">
        <f>VLOOKUP(B12,'7'!$B$7:$C$26,2,FALSE)</f>
        <v xml:space="preserve">Kokybiško gyventojų užimtumo ir socialinės integracijos veiklų plėtra per bendruomenių sutelktumą  </v>
      </c>
      <c r="D12" s="383">
        <f>HLOOKUP(B12,'11'!$D$6:$W$75,4,FALSE)</f>
        <v>0</v>
      </c>
      <c r="E12" s="698"/>
      <c r="F12" s="392" t="str">
        <f t="shared" si="0"/>
        <v>Gerai</v>
      </c>
      <c r="G12" s="387">
        <f t="shared" si="1"/>
        <v>0</v>
      </c>
    </row>
    <row r="13" spans="1:13" x14ac:dyDescent="0.25">
      <c r="A13" s="2" t="s">
        <v>621</v>
      </c>
      <c r="B13" s="697" t="s">
        <v>5</v>
      </c>
      <c r="C13" s="383" t="str">
        <f>VLOOKUP(B13,'7'!$B$7:$C$26,2,FALSE)</f>
        <v>Nevyriausybinio sektoriaus gebėjimų stiprinimas</v>
      </c>
      <c r="D13" s="383">
        <f>HLOOKUP(B13,'11'!$D$6:$W$75,4,FALSE)</f>
        <v>0</v>
      </c>
      <c r="E13" s="698"/>
      <c r="F13" s="392" t="str">
        <f t="shared" si="0"/>
        <v>Gerai</v>
      </c>
      <c r="G13" s="387">
        <f t="shared" si="1"/>
        <v>0</v>
      </c>
    </row>
    <row r="14" spans="1:13" x14ac:dyDescent="0.25">
      <c r="A14" s="2" t="s">
        <v>622</v>
      </c>
      <c r="B14" s="697" t="s">
        <v>6</v>
      </c>
      <c r="C14" s="383">
        <f>VLOOKUP(B14,'7'!$B$7:$C$26,2,FALSE)</f>
        <v>0</v>
      </c>
      <c r="D14" s="383">
        <f>HLOOKUP(B14,'11'!$D$6:$W$75,4,FALSE)</f>
        <v>0</v>
      </c>
      <c r="E14" s="698"/>
      <c r="F14" s="392" t="str">
        <f t="shared" si="0"/>
        <v>Gerai</v>
      </c>
      <c r="G14" s="387">
        <f t="shared" si="1"/>
        <v>0</v>
      </c>
    </row>
    <row r="15" spans="1:13" x14ac:dyDescent="0.25">
      <c r="A15" s="2" t="s">
        <v>623</v>
      </c>
      <c r="B15" s="697" t="s">
        <v>7</v>
      </c>
      <c r="C15" s="383">
        <f>VLOOKUP(B15,'7'!$B$7:$C$26,2,FALSE)</f>
        <v>0</v>
      </c>
      <c r="D15" s="383">
        <f>HLOOKUP(B15,'11'!$D$6:$W$75,4,FALSE)</f>
        <v>0</v>
      </c>
      <c r="E15" s="698"/>
      <c r="F15" s="392" t="str">
        <f t="shared" si="0"/>
        <v>Gerai</v>
      </c>
      <c r="G15" s="387">
        <f t="shared" si="1"/>
        <v>0</v>
      </c>
    </row>
    <row r="16" spans="1:13" x14ac:dyDescent="0.25">
      <c r="A16" s="2" t="s">
        <v>624</v>
      </c>
      <c r="B16" s="697" t="s">
        <v>8</v>
      </c>
      <c r="C16" s="383">
        <f>VLOOKUP(B16,'7'!$B$7:$C$26,2,FALSE)</f>
        <v>0</v>
      </c>
      <c r="D16" s="383">
        <f>HLOOKUP(B16,'11'!$D$6:$W$75,4,FALSE)</f>
        <v>0</v>
      </c>
      <c r="E16" s="698"/>
      <c r="F16" s="392" t="str">
        <f t="shared" si="0"/>
        <v>Gerai</v>
      </c>
      <c r="G16" s="387">
        <f t="shared" si="1"/>
        <v>0</v>
      </c>
    </row>
    <row r="17" spans="1:7" x14ac:dyDescent="0.25">
      <c r="A17" s="2" t="s">
        <v>625</v>
      </c>
      <c r="B17" s="697" t="s">
        <v>9</v>
      </c>
      <c r="C17" s="383">
        <f>VLOOKUP(B17,'7'!$B$7:$C$26,2,FALSE)</f>
        <v>0</v>
      </c>
      <c r="D17" s="383">
        <f>HLOOKUP(B17,'11'!$D$6:$W$75,4,FALSE)</f>
        <v>0</v>
      </c>
      <c r="E17" s="698"/>
      <c r="F17" s="392" t="str">
        <f t="shared" si="0"/>
        <v>Gerai</v>
      </c>
      <c r="G17" s="387">
        <f t="shared" si="1"/>
        <v>0</v>
      </c>
    </row>
    <row r="18" spans="1:7" x14ac:dyDescent="0.25">
      <c r="A18" s="2" t="s">
        <v>626</v>
      </c>
      <c r="B18" s="697" t="s">
        <v>43</v>
      </c>
      <c r="C18" s="383">
        <f>VLOOKUP(B18,'7'!$B$7:$C$26,2,FALSE)</f>
        <v>0</v>
      </c>
      <c r="D18" s="383">
        <f>HLOOKUP(B18,'11'!$D$6:$W$75,4,FALSE)</f>
        <v>0</v>
      </c>
      <c r="E18" s="698"/>
      <c r="F18" s="392" t="str">
        <f t="shared" si="0"/>
        <v>Gerai</v>
      </c>
      <c r="G18" s="387">
        <f t="shared" si="1"/>
        <v>0</v>
      </c>
    </row>
    <row r="19" spans="1:7" x14ac:dyDescent="0.25">
      <c r="A19" s="2" t="s">
        <v>627</v>
      </c>
      <c r="B19" s="697" t="s">
        <v>44</v>
      </c>
      <c r="C19" s="383">
        <f>VLOOKUP(B19,'7'!$B$7:$C$26,2,FALSE)</f>
        <v>0</v>
      </c>
      <c r="D19" s="383">
        <f>HLOOKUP(B19,'11'!$D$6:$W$75,4,FALSE)</f>
        <v>0</v>
      </c>
      <c r="E19" s="698"/>
      <c r="F19" s="392" t="str">
        <f t="shared" si="0"/>
        <v>Gerai</v>
      </c>
      <c r="G19" s="387">
        <f t="shared" si="1"/>
        <v>0</v>
      </c>
    </row>
    <row r="20" spans="1:7" x14ac:dyDescent="0.25">
      <c r="A20" s="2" t="s">
        <v>628</v>
      </c>
      <c r="B20" s="697" t="s">
        <v>45</v>
      </c>
      <c r="C20" s="383">
        <f>VLOOKUP(B20,'7'!$B$7:$C$26,2,FALSE)</f>
        <v>0</v>
      </c>
      <c r="D20" s="383">
        <f>HLOOKUP(B20,'11'!$D$6:$W$75,4,FALSE)</f>
        <v>0</v>
      </c>
      <c r="E20" s="698"/>
      <c r="F20" s="392" t="str">
        <f t="shared" si="0"/>
        <v>Gerai</v>
      </c>
      <c r="G20" s="387">
        <f t="shared" si="1"/>
        <v>0</v>
      </c>
    </row>
    <row r="21" spans="1:7" x14ac:dyDescent="0.25">
      <c r="A21" s="2" t="s">
        <v>629</v>
      </c>
      <c r="B21" s="697" t="s">
        <v>46</v>
      </c>
      <c r="C21" s="383">
        <f>VLOOKUP(B21,'7'!$B$7:$C$26,2,FALSE)</f>
        <v>0</v>
      </c>
      <c r="D21" s="383">
        <f>HLOOKUP(B21,'11'!$D$6:$W$75,4,FALSE)</f>
        <v>0</v>
      </c>
      <c r="E21" s="698"/>
      <c r="F21" s="392" t="str">
        <f t="shared" si="0"/>
        <v>Gerai</v>
      </c>
      <c r="G21" s="387">
        <f t="shared" si="1"/>
        <v>0</v>
      </c>
    </row>
    <row r="22" spans="1:7" x14ac:dyDescent="0.25">
      <c r="A22" s="2" t="s">
        <v>630</v>
      </c>
      <c r="B22" s="697" t="s">
        <v>47</v>
      </c>
      <c r="C22" s="383">
        <f>VLOOKUP(B22,'7'!$B$7:$C$26,2,FALSE)</f>
        <v>0</v>
      </c>
      <c r="D22" s="383">
        <f>HLOOKUP(B22,'11'!$D$6:$W$75,4,FALSE)</f>
        <v>0</v>
      </c>
      <c r="E22" s="698"/>
      <c r="F22" s="392" t="str">
        <f t="shared" si="0"/>
        <v>Gerai</v>
      </c>
      <c r="G22" s="387">
        <f t="shared" si="1"/>
        <v>0</v>
      </c>
    </row>
    <row r="23" spans="1:7" x14ac:dyDescent="0.25">
      <c r="A23" s="2" t="s">
        <v>631</v>
      </c>
      <c r="B23" s="697" t="s">
        <v>48</v>
      </c>
      <c r="C23" s="383">
        <f>VLOOKUP(B23,'7'!$B$7:$C$26,2,FALSE)</f>
        <v>0</v>
      </c>
      <c r="D23" s="383">
        <f>HLOOKUP(B23,'11'!$D$6:$W$75,4,FALSE)</f>
        <v>0</v>
      </c>
      <c r="E23" s="698"/>
      <c r="F23" s="392" t="str">
        <f t="shared" si="0"/>
        <v>Gerai</v>
      </c>
      <c r="G23" s="387">
        <f t="shared" si="1"/>
        <v>0</v>
      </c>
    </row>
    <row r="24" spans="1:7" x14ac:dyDescent="0.25">
      <c r="A24" s="2" t="s">
        <v>632</v>
      </c>
      <c r="B24" s="697" t="s">
        <v>49</v>
      </c>
      <c r="C24" s="383">
        <f>VLOOKUP(B24,'7'!$B$7:$C$26,2,FALSE)</f>
        <v>0</v>
      </c>
      <c r="D24" s="383">
        <f>HLOOKUP(B24,'11'!$D$6:$W$75,4,FALSE)</f>
        <v>0</v>
      </c>
      <c r="E24" s="698"/>
      <c r="F24" s="392" t="str">
        <f t="shared" si="0"/>
        <v>Gerai</v>
      </c>
      <c r="G24" s="387">
        <f t="shared" si="1"/>
        <v>0</v>
      </c>
    </row>
    <row r="25" spans="1:7" x14ac:dyDescent="0.25">
      <c r="A25" s="2" t="s">
        <v>633</v>
      </c>
      <c r="B25" s="697" t="s">
        <v>50</v>
      </c>
      <c r="C25" s="383">
        <f>VLOOKUP(B25,'7'!$B$7:$C$26,2,FALSE)</f>
        <v>0</v>
      </c>
      <c r="D25" s="383">
        <f>HLOOKUP(B25,'11'!$D$6:$W$75,4,FALSE)</f>
        <v>0</v>
      </c>
      <c r="E25" s="698"/>
      <c r="F25" s="392" t="str">
        <f t="shared" si="0"/>
        <v>Gerai</v>
      </c>
      <c r="G25" s="387">
        <f t="shared" si="1"/>
        <v>0</v>
      </c>
    </row>
    <row r="26" spans="1:7" x14ac:dyDescent="0.25">
      <c r="A26" s="2" t="s">
        <v>634</v>
      </c>
      <c r="B26" s="697" t="s">
        <v>51</v>
      </c>
      <c r="C26" s="383">
        <f>VLOOKUP(B26,'7'!$B$7:$C$26,2,FALSE)</f>
        <v>0</v>
      </c>
      <c r="D26" s="383">
        <f>HLOOKUP(B26,'11'!$D$6:$W$75,4,FALSE)</f>
        <v>0</v>
      </c>
      <c r="E26" s="698"/>
      <c r="F26" s="392" t="str">
        <f t="shared" si="0"/>
        <v>Gerai</v>
      </c>
      <c r="G26" s="387">
        <f t="shared" si="1"/>
        <v>0</v>
      </c>
    </row>
    <row r="27" spans="1:7" x14ac:dyDescent="0.25">
      <c r="A27" s="2" t="s">
        <v>1363</v>
      </c>
      <c r="B27" s="697" t="s">
        <v>52</v>
      </c>
      <c r="C27" s="383">
        <f>VLOOKUP(B27,'7'!$B$7:$C$26,2,FALSE)</f>
        <v>0</v>
      </c>
      <c r="D27" s="383">
        <f>HLOOKUP(B27,'11'!$D$6:$W$75,4,FALSE)</f>
        <v>0</v>
      </c>
      <c r="E27" s="698"/>
      <c r="F27" s="392" t="str">
        <f t="shared" si="0"/>
        <v>Gerai</v>
      </c>
      <c r="G27" s="387">
        <f t="shared" si="1"/>
        <v>0</v>
      </c>
    </row>
    <row r="28" spans="1:7" ht="30" x14ac:dyDescent="0.25">
      <c r="A28" s="2" t="s">
        <v>1364</v>
      </c>
      <c r="B28" s="396" t="s">
        <v>140</v>
      </c>
      <c r="C28" s="185" t="str">
        <f>'6'!C9</f>
        <v>Ekonomikos augimas ir darbo vietų kūrimas kaimo vietovėse. BŽŪP projektais remiamas naujų darbo vietų kūrimas</v>
      </c>
      <c r="D28" s="382"/>
      <c r="E28" s="397"/>
      <c r="F28" s="391"/>
      <c r="G28" s="386"/>
    </row>
    <row r="29" spans="1:7" ht="45" x14ac:dyDescent="0.25">
      <c r="A29" s="2" t="s">
        <v>1366</v>
      </c>
      <c r="B29" s="697" t="s">
        <v>0</v>
      </c>
      <c r="C29" s="383" t="str">
        <f>VLOOKUP(B29,'7'!$B$7:$C$26,2,FALSE)</f>
        <v>Parama kaimo gyventojų verslo pradžiai</v>
      </c>
      <c r="D29" s="383">
        <f>HLOOKUP(B29,'11'!$D$6:$W$75,20,FALSE)</f>
        <v>7</v>
      </c>
      <c r="E29" s="698" t="s">
        <v>1841</v>
      </c>
      <c r="F29" s="392" t="str">
        <f>IF(AND(D29&gt;0,ISBLANK(E29)),"Trūksta pagrindimo","Gerai")</f>
        <v>Gerai</v>
      </c>
      <c r="G29" s="387">
        <f t="shared" si="1"/>
        <v>104</v>
      </c>
    </row>
    <row r="30" spans="1:7" ht="45" x14ac:dyDescent="0.25">
      <c r="A30" s="2" t="s">
        <v>1367</v>
      </c>
      <c r="B30" s="697" t="s">
        <v>1</v>
      </c>
      <c r="C30" s="383" t="str">
        <f>VLOOKUP(B30,'7'!$B$7:$C$26,2,FALSE)</f>
        <v>Parama smulkaus verslo kaime plėtrai</v>
      </c>
      <c r="D30" s="383">
        <f>HLOOKUP(B30,'11'!$D$6:$W$75,20,FALSE)</f>
        <v>10</v>
      </c>
      <c r="E30" s="698" t="s">
        <v>1842</v>
      </c>
      <c r="F30" s="392" t="str">
        <f t="shared" ref="F30:F48" si="2">IF(AND(D30&gt;0,ISBLANK(E30)),"Trūksta pagrindimo","Gerai")</f>
        <v>Gerai</v>
      </c>
      <c r="G30" s="387">
        <f t="shared" si="1"/>
        <v>120</v>
      </c>
    </row>
    <row r="31" spans="1:7" x14ac:dyDescent="0.25">
      <c r="A31" s="2" t="s">
        <v>1368</v>
      </c>
      <c r="B31" s="697" t="s">
        <v>2</v>
      </c>
      <c r="C31" s="383" t="str">
        <f>VLOOKUP(B31,'7'!$B$7:$C$26,2,FALSE)</f>
        <v>Privataus ir viešojo sektoriaus  bendradarbiavimo plėtra</v>
      </c>
      <c r="D31" s="383">
        <f>HLOOKUP(B31,'11'!$D$6:$W$75,20,FALSE)</f>
        <v>0</v>
      </c>
      <c r="E31" s="698"/>
      <c r="F31" s="392" t="str">
        <f t="shared" si="2"/>
        <v>Gerai</v>
      </c>
      <c r="G31" s="387">
        <f t="shared" si="1"/>
        <v>0</v>
      </c>
    </row>
    <row r="32" spans="1:7" ht="45" x14ac:dyDescent="0.25">
      <c r="A32" s="2" t="s">
        <v>1369</v>
      </c>
      <c r="B32" s="697" t="s">
        <v>3</v>
      </c>
      <c r="C32" s="383" t="str">
        <f>VLOOKUP(B32,'7'!$B$7:$C$26,2,FALSE)</f>
        <v>Bendruomeninio verslo kūrimas ir plėtra</v>
      </c>
      <c r="D32" s="383">
        <f>HLOOKUP(B32,'11'!$D$6:$W$75,20,FALSE)</f>
        <v>2</v>
      </c>
      <c r="E32" s="698" t="s">
        <v>1843</v>
      </c>
      <c r="F32" s="392" t="str">
        <f t="shared" si="2"/>
        <v>Gerai</v>
      </c>
      <c r="G32" s="387">
        <f t="shared" si="1"/>
        <v>125</v>
      </c>
    </row>
    <row r="33" spans="1:7" ht="30" x14ac:dyDescent="0.25">
      <c r="A33" s="2" t="s">
        <v>1370</v>
      </c>
      <c r="B33" s="697" t="s">
        <v>4</v>
      </c>
      <c r="C33" s="383" t="str">
        <f>VLOOKUP(B33,'7'!$B$7:$C$26,2,FALSE)</f>
        <v xml:space="preserve">Kokybiško gyventojų užimtumo ir socialinės integracijos veiklų plėtra per bendruomenių sutelktumą  </v>
      </c>
      <c r="D33" s="383">
        <f>HLOOKUP(B33,'11'!$D$6:$W$75,20,FALSE)</f>
        <v>0</v>
      </c>
      <c r="E33" s="698"/>
      <c r="F33" s="392" t="str">
        <f t="shared" si="2"/>
        <v>Gerai</v>
      </c>
      <c r="G33" s="387">
        <f t="shared" si="1"/>
        <v>0</v>
      </c>
    </row>
    <row r="34" spans="1:7" x14ac:dyDescent="0.25">
      <c r="A34" s="2" t="s">
        <v>1371</v>
      </c>
      <c r="B34" s="697" t="s">
        <v>5</v>
      </c>
      <c r="C34" s="383" t="str">
        <f>VLOOKUP(B34,'7'!$B$7:$C$26,2,FALSE)</f>
        <v>Nevyriausybinio sektoriaus gebėjimų stiprinimas</v>
      </c>
      <c r="D34" s="383">
        <f>HLOOKUP(B34,'11'!$D$6:$W$75,20,FALSE)</f>
        <v>0</v>
      </c>
      <c r="E34" s="698"/>
      <c r="F34" s="392" t="str">
        <f t="shared" si="2"/>
        <v>Gerai</v>
      </c>
      <c r="G34" s="387">
        <f t="shared" si="1"/>
        <v>0</v>
      </c>
    </row>
    <row r="35" spans="1:7" x14ac:dyDescent="0.25">
      <c r="A35" s="2" t="s">
        <v>1372</v>
      </c>
      <c r="B35" s="697" t="s">
        <v>6</v>
      </c>
      <c r="C35" s="383">
        <f>VLOOKUP(B35,'7'!$B$7:$C$26,2,FALSE)</f>
        <v>0</v>
      </c>
      <c r="D35" s="383">
        <f>HLOOKUP(B35,'11'!$D$6:$W$75,20,FALSE)</f>
        <v>0</v>
      </c>
      <c r="E35" s="698"/>
      <c r="F35" s="392" t="str">
        <f t="shared" si="2"/>
        <v>Gerai</v>
      </c>
      <c r="G35" s="387">
        <f t="shared" si="1"/>
        <v>0</v>
      </c>
    </row>
    <row r="36" spans="1:7" x14ac:dyDescent="0.25">
      <c r="A36" s="2" t="s">
        <v>1373</v>
      </c>
      <c r="B36" s="697" t="s">
        <v>7</v>
      </c>
      <c r="C36" s="383">
        <f>VLOOKUP(B36,'7'!$B$7:$C$26,2,FALSE)</f>
        <v>0</v>
      </c>
      <c r="D36" s="383">
        <f>HLOOKUP(B36,'11'!$D$6:$W$75,20,FALSE)</f>
        <v>0</v>
      </c>
      <c r="E36" s="698"/>
      <c r="F36" s="392" t="str">
        <f t="shared" si="2"/>
        <v>Gerai</v>
      </c>
      <c r="G36" s="387">
        <f t="shared" si="1"/>
        <v>0</v>
      </c>
    </row>
    <row r="37" spans="1:7" x14ac:dyDescent="0.25">
      <c r="A37" s="2" t="s">
        <v>1374</v>
      </c>
      <c r="B37" s="697" t="s">
        <v>8</v>
      </c>
      <c r="C37" s="383">
        <f>VLOOKUP(B37,'7'!$B$7:$C$26,2,FALSE)</f>
        <v>0</v>
      </c>
      <c r="D37" s="383">
        <f>HLOOKUP(B37,'11'!$D$6:$W$75,20,FALSE)</f>
        <v>0</v>
      </c>
      <c r="E37" s="698"/>
      <c r="F37" s="392" t="str">
        <f t="shared" si="2"/>
        <v>Gerai</v>
      </c>
      <c r="G37" s="387">
        <f t="shared" si="1"/>
        <v>0</v>
      </c>
    </row>
    <row r="38" spans="1:7" x14ac:dyDescent="0.25">
      <c r="A38" s="2" t="s">
        <v>1375</v>
      </c>
      <c r="B38" s="697" t="s">
        <v>9</v>
      </c>
      <c r="C38" s="383">
        <f>VLOOKUP(B38,'7'!$B$7:$C$26,2,FALSE)</f>
        <v>0</v>
      </c>
      <c r="D38" s="383">
        <f>HLOOKUP(B38,'11'!$D$6:$W$75,20,FALSE)</f>
        <v>0</v>
      </c>
      <c r="E38" s="698"/>
      <c r="F38" s="392" t="str">
        <f t="shared" si="2"/>
        <v>Gerai</v>
      </c>
      <c r="G38" s="387">
        <f t="shared" si="1"/>
        <v>0</v>
      </c>
    </row>
    <row r="39" spans="1:7" x14ac:dyDescent="0.25">
      <c r="A39" s="2" t="s">
        <v>1376</v>
      </c>
      <c r="B39" s="697" t="s">
        <v>43</v>
      </c>
      <c r="C39" s="383">
        <f>VLOOKUP(B39,'7'!$B$7:$C$26,2,FALSE)</f>
        <v>0</v>
      </c>
      <c r="D39" s="383">
        <f>HLOOKUP(B39,'11'!$D$6:$W$75,20,FALSE)</f>
        <v>0</v>
      </c>
      <c r="E39" s="698"/>
      <c r="F39" s="392" t="str">
        <f t="shared" si="2"/>
        <v>Gerai</v>
      </c>
      <c r="G39" s="387">
        <f t="shared" si="1"/>
        <v>0</v>
      </c>
    </row>
    <row r="40" spans="1:7" x14ac:dyDescent="0.25">
      <c r="A40" s="2" t="s">
        <v>1377</v>
      </c>
      <c r="B40" s="697" t="s">
        <v>44</v>
      </c>
      <c r="C40" s="383">
        <f>VLOOKUP(B40,'7'!$B$7:$C$26,2,FALSE)</f>
        <v>0</v>
      </c>
      <c r="D40" s="383">
        <f>HLOOKUP(B40,'11'!$D$6:$W$75,20,FALSE)</f>
        <v>0</v>
      </c>
      <c r="E40" s="698"/>
      <c r="F40" s="392" t="str">
        <f t="shared" si="2"/>
        <v>Gerai</v>
      </c>
      <c r="G40" s="387">
        <f t="shared" si="1"/>
        <v>0</v>
      </c>
    </row>
    <row r="41" spans="1:7" x14ac:dyDescent="0.25">
      <c r="A41" s="2" t="s">
        <v>1378</v>
      </c>
      <c r="B41" s="697" t="s">
        <v>45</v>
      </c>
      <c r="C41" s="383">
        <f>VLOOKUP(B41,'7'!$B$7:$C$26,2,FALSE)</f>
        <v>0</v>
      </c>
      <c r="D41" s="383">
        <f>HLOOKUP(B41,'11'!$D$6:$W$75,20,FALSE)</f>
        <v>0</v>
      </c>
      <c r="E41" s="698"/>
      <c r="F41" s="392" t="str">
        <f t="shared" si="2"/>
        <v>Gerai</v>
      </c>
      <c r="G41" s="387">
        <f t="shared" si="1"/>
        <v>0</v>
      </c>
    </row>
    <row r="42" spans="1:7" x14ac:dyDescent="0.25">
      <c r="A42" s="2" t="s">
        <v>1379</v>
      </c>
      <c r="B42" s="697" t="s">
        <v>46</v>
      </c>
      <c r="C42" s="383">
        <f>VLOOKUP(B42,'7'!$B$7:$C$26,2,FALSE)</f>
        <v>0</v>
      </c>
      <c r="D42" s="383">
        <f>HLOOKUP(B42,'11'!$D$6:$W$75,20,FALSE)</f>
        <v>0</v>
      </c>
      <c r="E42" s="698"/>
      <c r="F42" s="392" t="str">
        <f t="shared" si="2"/>
        <v>Gerai</v>
      </c>
      <c r="G42" s="387">
        <f t="shared" si="1"/>
        <v>0</v>
      </c>
    </row>
    <row r="43" spans="1:7" x14ac:dyDescent="0.25">
      <c r="A43" s="2" t="s">
        <v>1380</v>
      </c>
      <c r="B43" s="697" t="s">
        <v>47</v>
      </c>
      <c r="C43" s="383">
        <f>VLOOKUP(B43,'7'!$B$7:$C$26,2,FALSE)</f>
        <v>0</v>
      </c>
      <c r="D43" s="383">
        <f>HLOOKUP(B43,'11'!$D$6:$W$75,20,FALSE)</f>
        <v>0</v>
      </c>
      <c r="E43" s="698"/>
      <c r="F43" s="392" t="str">
        <f t="shared" si="2"/>
        <v>Gerai</v>
      </c>
      <c r="G43" s="387">
        <f t="shared" si="1"/>
        <v>0</v>
      </c>
    </row>
    <row r="44" spans="1:7" x14ac:dyDescent="0.25">
      <c r="A44" s="2" t="s">
        <v>1381</v>
      </c>
      <c r="B44" s="697" t="s">
        <v>48</v>
      </c>
      <c r="C44" s="383">
        <f>VLOOKUP(B44,'7'!$B$7:$C$26,2,FALSE)</f>
        <v>0</v>
      </c>
      <c r="D44" s="383">
        <f>HLOOKUP(B44,'11'!$D$6:$W$75,20,FALSE)</f>
        <v>0</v>
      </c>
      <c r="E44" s="698"/>
      <c r="F44" s="392" t="str">
        <f t="shared" si="2"/>
        <v>Gerai</v>
      </c>
      <c r="G44" s="387">
        <f t="shared" si="1"/>
        <v>0</v>
      </c>
    </row>
    <row r="45" spans="1:7" x14ac:dyDescent="0.25">
      <c r="A45" s="2" t="s">
        <v>1382</v>
      </c>
      <c r="B45" s="697" t="s">
        <v>49</v>
      </c>
      <c r="C45" s="383">
        <f>VLOOKUP(B45,'7'!$B$7:$C$26,2,FALSE)</f>
        <v>0</v>
      </c>
      <c r="D45" s="383">
        <f>HLOOKUP(B45,'11'!$D$6:$W$75,20,FALSE)</f>
        <v>0</v>
      </c>
      <c r="E45" s="698"/>
      <c r="F45" s="392" t="str">
        <f t="shared" si="2"/>
        <v>Gerai</v>
      </c>
      <c r="G45" s="387">
        <f t="shared" si="1"/>
        <v>0</v>
      </c>
    </row>
    <row r="46" spans="1:7" x14ac:dyDescent="0.25">
      <c r="A46" s="2" t="s">
        <v>1383</v>
      </c>
      <c r="B46" s="697" t="s">
        <v>50</v>
      </c>
      <c r="C46" s="383">
        <f>VLOOKUP(B46,'7'!$B$7:$C$26,2,FALSE)</f>
        <v>0</v>
      </c>
      <c r="D46" s="383">
        <f>HLOOKUP(B46,'11'!$D$6:$W$75,20,FALSE)</f>
        <v>0</v>
      </c>
      <c r="E46" s="698"/>
      <c r="F46" s="392" t="str">
        <f t="shared" si="2"/>
        <v>Gerai</v>
      </c>
      <c r="G46" s="387">
        <f t="shared" si="1"/>
        <v>0</v>
      </c>
    </row>
    <row r="47" spans="1:7" x14ac:dyDescent="0.25">
      <c r="A47" s="2" t="s">
        <v>1384</v>
      </c>
      <c r="B47" s="697" t="s">
        <v>51</v>
      </c>
      <c r="C47" s="383">
        <f>VLOOKUP(B47,'7'!$B$7:$C$26,2,FALSE)</f>
        <v>0</v>
      </c>
      <c r="D47" s="383">
        <f>HLOOKUP(B47,'11'!$D$6:$W$75,20,FALSE)</f>
        <v>0</v>
      </c>
      <c r="E47" s="698"/>
      <c r="F47" s="392" t="str">
        <f t="shared" si="2"/>
        <v>Gerai</v>
      </c>
      <c r="G47" s="387">
        <f t="shared" si="1"/>
        <v>0</v>
      </c>
    </row>
    <row r="48" spans="1:7" x14ac:dyDescent="0.25">
      <c r="A48" s="2" t="s">
        <v>1385</v>
      </c>
      <c r="B48" s="697" t="s">
        <v>52</v>
      </c>
      <c r="C48" s="383">
        <f>VLOOKUP(B48,'7'!$B$7:$C$26,2,FALSE)</f>
        <v>0</v>
      </c>
      <c r="D48" s="383">
        <f>HLOOKUP(B48,'11'!$D$6:$W$75,20,FALSE)</f>
        <v>0</v>
      </c>
      <c r="E48" s="698"/>
      <c r="F48" s="392" t="str">
        <f t="shared" si="2"/>
        <v>Gerai</v>
      </c>
      <c r="G48" s="387">
        <f t="shared" si="1"/>
        <v>0</v>
      </c>
    </row>
    <row r="49" spans="1:7" ht="45" x14ac:dyDescent="0.25">
      <c r="A49" s="2" t="s">
        <v>1386</v>
      </c>
      <c r="B49" s="396" t="s">
        <v>141</v>
      </c>
      <c r="C49" s="185" t="str">
        <f>'6'!C10</f>
        <v>Kaimo ekonomikos plėtojimas. Kaimo verslo įmonių, įskaitant bioekonomikos įmones, kuriamų naudojantis pagal BŽŪP skiriama parama, skaičius</v>
      </c>
      <c r="D49" s="382"/>
      <c r="E49" s="397"/>
      <c r="F49" s="391"/>
      <c r="G49" s="386"/>
    </row>
    <row r="50" spans="1:7" ht="30" x14ac:dyDescent="0.25">
      <c r="A50" s="2" t="s">
        <v>1387</v>
      </c>
      <c r="B50" s="697" t="s">
        <v>0</v>
      </c>
      <c r="C50" s="383" t="str">
        <f>VLOOKUP(B50,'7'!$B$7:$C$26,2,FALSE)</f>
        <v>Parama kaimo gyventojų verslo pradžiai</v>
      </c>
      <c r="D50" s="383">
        <f>HLOOKUP(B50,'11'!$D$6:$W$75,38,FALSE)</f>
        <v>7</v>
      </c>
      <c r="E50" s="698" t="s">
        <v>1844</v>
      </c>
      <c r="F50" s="392" t="str">
        <f>IF(AND(D50&gt;0,ISBLANK(E50)),"Trūksta pagrindimo","Gerai")</f>
        <v>Gerai</v>
      </c>
      <c r="G50" s="387">
        <f t="shared" si="1"/>
        <v>70</v>
      </c>
    </row>
    <row r="51" spans="1:7" ht="30" x14ac:dyDescent="0.25">
      <c r="A51" s="2" t="s">
        <v>1388</v>
      </c>
      <c r="B51" s="697" t="s">
        <v>1</v>
      </c>
      <c r="C51" s="383" t="str">
        <f>VLOOKUP(B51,'7'!$B$7:$C$26,2,FALSE)</f>
        <v>Parama smulkaus verslo kaime plėtrai</v>
      </c>
      <c r="D51" s="383">
        <f>HLOOKUP(B51,'11'!$D$6:$W$75,38,FALSE)</f>
        <v>7</v>
      </c>
      <c r="E51" s="698" t="s">
        <v>1844</v>
      </c>
      <c r="F51" s="392" t="str">
        <f t="shared" ref="F51:F69" si="3">IF(AND(D51&gt;0,ISBLANK(E51)),"Trūksta pagrindimo","Gerai")</f>
        <v>Gerai</v>
      </c>
      <c r="G51" s="387">
        <f t="shared" si="1"/>
        <v>70</v>
      </c>
    </row>
    <row r="52" spans="1:7" ht="45" x14ac:dyDescent="0.25">
      <c r="A52" s="2" t="s">
        <v>1389</v>
      </c>
      <c r="B52" s="697" t="s">
        <v>2</v>
      </c>
      <c r="C52" s="383" t="str">
        <f>VLOOKUP(B52,'7'!$B$7:$C$26,2,FALSE)</f>
        <v>Privataus ir viešojo sektoriaus  bendradarbiavimo plėtra</v>
      </c>
      <c r="D52" s="383">
        <f>HLOOKUP(B52,'11'!$D$6:$W$75,38,FALSE)</f>
        <v>1</v>
      </c>
      <c r="E52" s="698" t="s">
        <v>1885</v>
      </c>
      <c r="F52" s="392" t="str">
        <f t="shared" si="3"/>
        <v>Gerai</v>
      </c>
      <c r="G52" s="387">
        <f t="shared" si="1"/>
        <v>114</v>
      </c>
    </row>
    <row r="53" spans="1:7" ht="30" x14ac:dyDescent="0.25">
      <c r="A53" s="2" t="s">
        <v>1390</v>
      </c>
      <c r="B53" s="697" t="s">
        <v>3</v>
      </c>
      <c r="C53" s="383" t="str">
        <f>VLOOKUP(B53,'7'!$B$7:$C$26,2,FALSE)</f>
        <v>Bendruomeninio verslo kūrimas ir plėtra</v>
      </c>
      <c r="D53" s="383">
        <f>HLOOKUP(B53,'11'!$D$6:$W$75,38,FALSE)</f>
        <v>6</v>
      </c>
      <c r="E53" s="698" t="s">
        <v>1845</v>
      </c>
      <c r="F53" s="392" t="str">
        <f t="shared" si="3"/>
        <v>Gerai</v>
      </c>
      <c r="G53" s="387">
        <f t="shared" si="1"/>
        <v>70</v>
      </c>
    </row>
    <row r="54" spans="1:7" ht="30" x14ac:dyDescent="0.25">
      <c r="A54" s="2" t="s">
        <v>1391</v>
      </c>
      <c r="B54" s="697" t="s">
        <v>4</v>
      </c>
      <c r="C54" s="383" t="str">
        <f>VLOOKUP(B54,'7'!$B$7:$C$26,2,FALSE)</f>
        <v xml:space="preserve">Kokybiško gyventojų užimtumo ir socialinės integracijos veiklų plėtra per bendruomenių sutelktumą  </v>
      </c>
      <c r="D54" s="383">
        <f>HLOOKUP(B54,'11'!$D$6:$W$75,38,FALSE)</f>
        <v>0</v>
      </c>
      <c r="E54" s="698"/>
      <c r="F54" s="392" t="str">
        <f t="shared" si="3"/>
        <v>Gerai</v>
      </c>
      <c r="G54" s="387">
        <f t="shared" si="1"/>
        <v>0</v>
      </c>
    </row>
    <row r="55" spans="1:7" x14ac:dyDescent="0.25">
      <c r="A55" s="2" t="s">
        <v>1392</v>
      </c>
      <c r="B55" s="697" t="s">
        <v>5</v>
      </c>
      <c r="C55" s="383" t="str">
        <f>VLOOKUP(B55,'7'!$B$7:$C$26,2,FALSE)</f>
        <v>Nevyriausybinio sektoriaus gebėjimų stiprinimas</v>
      </c>
      <c r="D55" s="383">
        <f>HLOOKUP(B55,'11'!$D$6:$W$75,38,FALSE)</f>
        <v>0</v>
      </c>
      <c r="E55" s="698"/>
      <c r="F55" s="392" t="str">
        <f t="shared" si="3"/>
        <v>Gerai</v>
      </c>
      <c r="G55" s="387">
        <f t="shared" si="1"/>
        <v>0</v>
      </c>
    </row>
    <row r="56" spans="1:7" x14ac:dyDescent="0.25">
      <c r="A56" s="2" t="s">
        <v>1393</v>
      </c>
      <c r="B56" s="697" t="s">
        <v>6</v>
      </c>
      <c r="C56" s="383">
        <f>VLOOKUP(B56,'7'!$B$7:$C$26,2,FALSE)</f>
        <v>0</v>
      </c>
      <c r="D56" s="383">
        <f>HLOOKUP(B56,'11'!$D$6:$W$75,38,FALSE)</f>
        <v>0</v>
      </c>
      <c r="E56" s="698"/>
      <c r="F56" s="392" t="str">
        <f t="shared" si="3"/>
        <v>Gerai</v>
      </c>
      <c r="G56" s="387">
        <f t="shared" si="1"/>
        <v>0</v>
      </c>
    </row>
    <row r="57" spans="1:7" x14ac:dyDescent="0.25">
      <c r="A57" s="2" t="s">
        <v>1394</v>
      </c>
      <c r="B57" s="697" t="s">
        <v>7</v>
      </c>
      <c r="C57" s="383">
        <f>VLOOKUP(B57,'7'!$B$7:$C$26,2,FALSE)</f>
        <v>0</v>
      </c>
      <c r="D57" s="383">
        <f>HLOOKUP(B57,'11'!$D$6:$W$75,38,FALSE)</f>
        <v>0</v>
      </c>
      <c r="E57" s="698"/>
      <c r="F57" s="392" t="str">
        <f t="shared" si="3"/>
        <v>Gerai</v>
      </c>
      <c r="G57" s="387">
        <f t="shared" si="1"/>
        <v>0</v>
      </c>
    </row>
    <row r="58" spans="1:7" x14ac:dyDescent="0.25">
      <c r="A58" s="2" t="s">
        <v>1395</v>
      </c>
      <c r="B58" s="697" t="s">
        <v>8</v>
      </c>
      <c r="C58" s="383">
        <f>VLOOKUP(B58,'7'!$B$7:$C$26,2,FALSE)</f>
        <v>0</v>
      </c>
      <c r="D58" s="383">
        <f>HLOOKUP(B58,'11'!$D$6:$W$75,38,FALSE)</f>
        <v>0</v>
      </c>
      <c r="E58" s="698"/>
      <c r="F58" s="392" t="str">
        <f t="shared" si="3"/>
        <v>Gerai</v>
      </c>
      <c r="G58" s="387">
        <f t="shared" si="1"/>
        <v>0</v>
      </c>
    </row>
    <row r="59" spans="1:7" x14ac:dyDescent="0.25">
      <c r="A59" s="2" t="s">
        <v>1396</v>
      </c>
      <c r="B59" s="697" t="s">
        <v>9</v>
      </c>
      <c r="C59" s="383">
        <f>VLOOKUP(B59,'7'!$B$7:$C$26,2,FALSE)</f>
        <v>0</v>
      </c>
      <c r="D59" s="383">
        <f>HLOOKUP(B59,'11'!$D$6:$W$75,38,FALSE)</f>
        <v>0</v>
      </c>
      <c r="E59" s="698"/>
      <c r="F59" s="392" t="str">
        <f t="shared" si="3"/>
        <v>Gerai</v>
      </c>
      <c r="G59" s="387">
        <f t="shared" si="1"/>
        <v>0</v>
      </c>
    </row>
    <row r="60" spans="1:7" x14ac:dyDescent="0.25">
      <c r="A60" s="2" t="s">
        <v>1397</v>
      </c>
      <c r="B60" s="697" t="s">
        <v>43</v>
      </c>
      <c r="C60" s="383">
        <f>VLOOKUP(B60,'7'!$B$7:$C$26,2,FALSE)</f>
        <v>0</v>
      </c>
      <c r="D60" s="383">
        <f>HLOOKUP(B60,'11'!$D$6:$W$75,38,FALSE)</f>
        <v>0</v>
      </c>
      <c r="E60" s="698"/>
      <c r="F60" s="392" t="str">
        <f t="shared" si="3"/>
        <v>Gerai</v>
      </c>
      <c r="G60" s="387">
        <f t="shared" si="1"/>
        <v>0</v>
      </c>
    </row>
    <row r="61" spans="1:7" x14ac:dyDescent="0.25">
      <c r="A61" s="2" t="s">
        <v>1398</v>
      </c>
      <c r="B61" s="697" t="s">
        <v>44</v>
      </c>
      <c r="C61" s="383">
        <f>VLOOKUP(B61,'7'!$B$7:$C$26,2,FALSE)</f>
        <v>0</v>
      </c>
      <c r="D61" s="383">
        <f>HLOOKUP(B61,'11'!$D$6:$W$75,38,FALSE)</f>
        <v>0</v>
      </c>
      <c r="E61" s="698"/>
      <c r="F61" s="392" t="str">
        <f t="shared" si="3"/>
        <v>Gerai</v>
      </c>
      <c r="G61" s="387">
        <f t="shared" si="1"/>
        <v>0</v>
      </c>
    </row>
    <row r="62" spans="1:7" x14ac:dyDescent="0.25">
      <c r="A62" s="2" t="s">
        <v>1399</v>
      </c>
      <c r="B62" s="697" t="s">
        <v>45</v>
      </c>
      <c r="C62" s="383">
        <f>VLOOKUP(B62,'7'!$B$7:$C$26,2,FALSE)</f>
        <v>0</v>
      </c>
      <c r="D62" s="383">
        <f>HLOOKUP(B62,'11'!$D$6:$W$75,38,FALSE)</f>
        <v>0</v>
      </c>
      <c r="E62" s="698"/>
      <c r="F62" s="392" t="str">
        <f t="shared" si="3"/>
        <v>Gerai</v>
      </c>
      <c r="G62" s="387">
        <f t="shared" si="1"/>
        <v>0</v>
      </c>
    </row>
    <row r="63" spans="1:7" x14ac:dyDescent="0.25">
      <c r="A63" s="2" t="s">
        <v>1400</v>
      </c>
      <c r="B63" s="697" t="s">
        <v>46</v>
      </c>
      <c r="C63" s="383">
        <f>VLOOKUP(B63,'7'!$B$7:$C$26,2,FALSE)</f>
        <v>0</v>
      </c>
      <c r="D63" s="383">
        <f>HLOOKUP(B63,'11'!$D$6:$W$75,38,FALSE)</f>
        <v>0</v>
      </c>
      <c r="E63" s="698"/>
      <c r="F63" s="392" t="str">
        <f t="shared" si="3"/>
        <v>Gerai</v>
      </c>
      <c r="G63" s="387">
        <f t="shared" si="1"/>
        <v>0</v>
      </c>
    </row>
    <row r="64" spans="1:7" x14ac:dyDescent="0.25">
      <c r="A64" s="2" t="s">
        <v>1401</v>
      </c>
      <c r="B64" s="697" t="s">
        <v>47</v>
      </c>
      <c r="C64" s="383">
        <f>VLOOKUP(B64,'7'!$B$7:$C$26,2,FALSE)</f>
        <v>0</v>
      </c>
      <c r="D64" s="383">
        <f>HLOOKUP(B64,'11'!$D$6:$W$75,38,FALSE)</f>
        <v>0</v>
      </c>
      <c r="E64" s="698"/>
      <c r="F64" s="392" t="str">
        <f t="shared" si="3"/>
        <v>Gerai</v>
      </c>
      <c r="G64" s="387">
        <f t="shared" si="1"/>
        <v>0</v>
      </c>
    </row>
    <row r="65" spans="1:7" x14ac:dyDescent="0.25">
      <c r="A65" s="2" t="s">
        <v>1402</v>
      </c>
      <c r="B65" s="697" t="s">
        <v>48</v>
      </c>
      <c r="C65" s="383">
        <f>VLOOKUP(B65,'7'!$B$7:$C$26,2,FALSE)</f>
        <v>0</v>
      </c>
      <c r="D65" s="383">
        <f>HLOOKUP(B65,'11'!$D$6:$W$75,38,FALSE)</f>
        <v>0</v>
      </c>
      <c r="E65" s="698"/>
      <c r="F65" s="392" t="str">
        <f t="shared" si="3"/>
        <v>Gerai</v>
      </c>
      <c r="G65" s="387">
        <f t="shared" si="1"/>
        <v>0</v>
      </c>
    </row>
    <row r="66" spans="1:7" x14ac:dyDescent="0.25">
      <c r="A66" s="2" t="s">
        <v>1403</v>
      </c>
      <c r="B66" s="697" t="s">
        <v>49</v>
      </c>
      <c r="C66" s="383">
        <f>VLOOKUP(B66,'7'!$B$7:$C$26,2,FALSE)</f>
        <v>0</v>
      </c>
      <c r="D66" s="383">
        <f>HLOOKUP(B66,'11'!$D$6:$W$75,38,FALSE)</f>
        <v>0</v>
      </c>
      <c r="E66" s="698"/>
      <c r="F66" s="392" t="str">
        <f t="shared" si="3"/>
        <v>Gerai</v>
      </c>
      <c r="G66" s="387">
        <f t="shared" si="1"/>
        <v>0</v>
      </c>
    </row>
    <row r="67" spans="1:7" x14ac:dyDescent="0.25">
      <c r="A67" s="2" t="s">
        <v>1404</v>
      </c>
      <c r="B67" s="697" t="s">
        <v>50</v>
      </c>
      <c r="C67" s="383">
        <f>VLOOKUP(B67,'7'!$B$7:$C$26,2,FALSE)</f>
        <v>0</v>
      </c>
      <c r="D67" s="383">
        <f>HLOOKUP(B67,'11'!$D$6:$W$75,38,FALSE)</f>
        <v>0</v>
      </c>
      <c r="E67" s="698"/>
      <c r="F67" s="392" t="str">
        <f t="shared" si="3"/>
        <v>Gerai</v>
      </c>
      <c r="G67" s="387">
        <f t="shared" si="1"/>
        <v>0</v>
      </c>
    </row>
    <row r="68" spans="1:7" x14ac:dyDescent="0.25">
      <c r="A68" s="2" t="s">
        <v>1405</v>
      </c>
      <c r="B68" s="697" t="s">
        <v>51</v>
      </c>
      <c r="C68" s="383">
        <f>VLOOKUP(B68,'7'!$B$7:$C$26,2,FALSE)</f>
        <v>0</v>
      </c>
      <c r="D68" s="383">
        <f>HLOOKUP(B68,'11'!$D$6:$W$75,38,FALSE)</f>
        <v>0</v>
      </c>
      <c r="E68" s="698"/>
      <c r="F68" s="392" t="str">
        <f t="shared" si="3"/>
        <v>Gerai</v>
      </c>
      <c r="G68" s="387">
        <f t="shared" si="1"/>
        <v>0</v>
      </c>
    </row>
    <row r="69" spans="1:7" x14ac:dyDescent="0.25">
      <c r="A69" s="2" t="s">
        <v>1406</v>
      </c>
      <c r="B69" s="697" t="s">
        <v>52</v>
      </c>
      <c r="C69" s="383">
        <f>VLOOKUP(B69,'7'!$B$7:$C$26,2,FALSE)</f>
        <v>0</v>
      </c>
      <c r="D69" s="383">
        <f>HLOOKUP(B69,'11'!$D$6:$W$75,38,FALSE)</f>
        <v>0</v>
      </c>
      <c r="E69" s="698"/>
      <c r="F69" s="392" t="str">
        <f t="shared" si="3"/>
        <v>Gerai</v>
      </c>
      <c r="G69" s="387">
        <f t="shared" si="1"/>
        <v>0</v>
      </c>
    </row>
    <row r="70" spans="1:7" ht="45" x14ac:dyDescent="0.25">
      <c r="A70" s="2" t="s">
        <v>1407</v>
      </c>
      <c r="B70" s="396" t="s">
        <v>154</v>
      </c>
      <c r="C70" s="185" t="str">
        <f>'6'!C11</f>
        <v>Europos kaimo tinklų kūrimas. Kaimo gyventojų, kuriems, naudojantis BŽŪP parama, sudarytos palankesnės sąlygos naudotis paslaugomis ir infrastruktūra, skaičius</v>
      </c>
      <c r="D70" s="382"/>
      <c r="E70" s="397"/>
      <c r="F70" s="391"/>
      <c r="G70" s="386"/>
    </row>
    <row r="71" spans="1:7" ht="45" x14ac:dyDescent="0.25">
      <c r="A71" s="2" t="s">
        <v>1408</v>
      </c>
      <c r="B71" s="697" t="s">
        <v>0</v>
      </c>
      <c r="C71" s="383" t="str">
        <f>VLOOKUP(B71,'7'!$B$7:$C$26,2,FALSE)</f>
        <v>Parama kaimo gyventojų verslo pradžiai</v>
      </c>
      <c r="D71" s="383">
        <f>HLOOKUP(B71,'11'!$D$6:$W$75,54,FALSE)</f>
        <v>50</v>
      </c>
      <c r="E71" s="698" t="s">
        <v>1871</v>
      </c>
      <c r="F71" s="392" t="str">
        <f>IF(AND(D71&gt;0,ISBLANK(E71)),"Trūksta pagrindimo","Gerai")</f>
        <v>Gerai</v>
      </c>
      <c r="G71" s="387">
        <f t="shared" si="1"/>
        <v>152</v>
      </c>
    </row>
    <row r="72" spans="1:7" ht="45" x14ac:dyDescent="0.25">
      <c r="A72" s="2" t="s">
        <v>1409</v>
      </c>
      <c r="B72" s="697" t="s">
        <v>1</v>
      </c>
      <c r="C72" s="383" t="str">
        <f>VLOOKUP(B72,'7'!$B$7:$C$26,2,FALSE)</f>
        <v>Parama smulkaus verslo kaime plėtrai</v>
      </c>
      <c r="D72" s="383">
        <f>HLOOKUP(B72,'11'!$D$6:$W$75,54,FALSE)</f>
        <v>50</v>
      </c>
      <c r="E72" s="698" t="s">
        <v>1848</v>
      </c>
      <c r="F72" s="392" t="str">
        <f t="shared" ref="F72:F90" si="4">IF(AND(D72&gt;0,ISBLANK(E72)),"Trūksta pagrindimo","Gerai")</f>
        <v>Gerai</v>
      </c>
      <c r="G72" s="387">
        <f t="shared" si="1"/>
        <v>145</v>
      </c>
    </row>
    <row r="73" spans="1:7" ht="45" x14ac:dyDescent="0.25">
      <c r="A73" s="2" t="s">
        <v>1410</v>
      </c>
      <c r="B73" s="697" t="s">
        <v>2</v>
      </c>
      <c r="C73" s="383" t="str">
        <f>VLOOKUP(B73,'7'!$B$7:$C$26,2,FALSE)</f>
        <v>Privataus ir viešojo sektoriaus  bendradarbiavimo plėtra</v>
      </c>
      <c r="D73" s="383">
        <f>HLOOKUP(B73,'11'!$D$6:$W$75,54,FALSE)</f>
        <v>150</v>
      </c>
      <c r="E73" s="698" t="s">
        <v>1847</v>
      </c>
      <c r="F73" s="392" t="str">
        <f t="shared" si="4"/>
        <v>Gerai</v>
      </c>
      <c r="G73" s="387">
        <f t="shared" ref="G73:G111" si="5">LEN(E73)</f>
        <v>144</v>
      </c>
    </row>
    <row r="74" spans="1:7" ht="45" x14ac:dyDescent="0.25">
      <c r="A74" s="2" t="s">
        <v>1411</v>
      </c>
      <c r="B74" s="697" t="s">
        <v>3</v>
      </c>
      <c r="C74" s="383" t="str">
        <f>VLOOKUP(B74,'7'!$B$7:$C$26,2,FALSE)</f>
        <v>Bendruomeninio verslo kūrimas ir plėtra</v>
      </c>
      <c r="D74" s="383">
        <f>HLOOKUP(B74,'11'!$D$6:$W$75,54,FALSE)</f>
        <v>150</v>
      </c>
      <c r="E74" s="698" t="s">
        <v>1846</v>
      </c>
      <c r="F74" s="392" t="str">
        <f t="shared" si="4"/>
        <v>Gerai</v>
      </c>
      <c r="G74" s="387">
        <f t="shared" si="5"/>
        <v>160</v>
      </c>
    </row>
    <row r="75" spans="1:7" ht="30" x14ac:dyDescent="0.25">
      <c r="A75" s="2" t="s">
        <v>1412</v>
      </c>
      <c r="B75" s="697" t="s">
        <v>4</v>
      </c>
      <c r="C75" s="383" t="str">
        <f>VLOOKUP(B75,'7'!$B$7:$C$26,2,FALSE)</f>
        <v xml:space="preserve">Kokybiško gyventojų užimtumo ir socialinės integracijos veiklų plėtra per bendruomenių sutelktumą  </v>
      </c>
      <c r="D75" s="383">
        <f>HLOOKUP(B75,'11'!$D$6:$W$75,54,FALSE)</f>
        <v>0</v>
      </c>
      <c r="E75" s="698"/>
      <c r="F75" s="392" t="str">
        <f t="shared" si="4"/>
        <v>Gerai</v>
      </c>
      <c r="G75" s="387">
        <f t="shared" si="5"/>
        <v>0</v>
      </c>
    </row>
    <row r="76" spans="1:7" x14ac:dyDescent="0.25">
      <c r="A76" s="2" t="s">
        <v>1413</v>
      </c>
      <c r="B76" s="697" t="s">
        <v>5</v>
      </c>
      <c r="C76" s="383" t="str">
        <f>VLOOKUP(B76,'7'!$B$7:$C$26,2,FALSE)</f>
        <v>Nevyriausybinio sektoriaus gebėjimų stiprinimas</v>
      </c>
      <c r="D76" s="383">
        <f>HLOOKUP(B76,'11'!$D$6:$W$75,54,FALSE)</f>
        <v>0</v>
      </c>
      <c r="E76" s="698"/>
      <c r="F76" s="392" t="str">
        <f t="shared" si="4"/>
        <v>Gerai</v>
      </c>
      <c r="G76" s="387">
        <f t="shared" si="5"/>
        <v>0</v>
      </c>
    </row>
    <row r="77" spans="1:7" x14ac:dyDescent="0.25">
      <c r="A77" s="2" t="s">
        <v>1414</v>
      </c>
      <c r="B77" s="697" t="s">
        <v>6</v>
      </c>
      <c r="C77" s="383">
        <f>VLOOKUP(B77,'7'!$B$7:$C$26,2,FALSE)</f>
        <v>0</v>
      </c>
      <c r="D77" s="383">
        <f>HLOOKUP(B77,'11'!$D$6:$W$75,54,FALSE)</f>
        <v>0</v>
      </c>
      <c r="E77" s="698"/>
      <c r="F77" s="392" t="str">
        <f t="shared" si="4"/>
        <v>Gerai</v>
      </c>
      <c r="G77" s="387">
        <f t="shared" si="5"/>
        <v>0</v>
      </c>
    </row>
    <row r="78" spans="1:7" x14ac:dyDescent="0.25">
      <c r="A78" s="2" t="s">
        <v>1415</v>
      </c>
      <c r="B78" s="697" t="s">
        <v>7</v>
      </c>
      <c r="C78" s="383">
        <f>VLOOKUP(B78,'7'!$B$7:$C$26,2,FALSE)</f>
        <v>0</v>
      </c>
      <c r="D78" s="383">
        <f>HLOOKUP(B78,'11'!$D$6:$W$75,54,FALSE)</f>
        <v>0</v>
      </c>
      <c r="E78" s="698"/>
      <c r="F78" s="392" t="str">
        <f t="shared" si="4"/>
        <v>Gerai</v>
      </c>
      <c r="G78" s="387">
        <f t="shared" si="5"/>
        <v>0</v>
      </c>
    </row>
    <row r="79" spans="1:7" x14ac:dyDescent="0.25">
      <c r="A79" s="2" t="s">
        <v>1416</v>
      </c>
      <c r="B79" s="697" t="s">
        <v>8</v>
      </c>
      <c r="C79" s="383">
        <f>VLOOKUP(B79,'7'!$B$7:$C$26,2,FALSE)</f>
        <v>0</v>
      </c>
      <c r="D79" s="383">
        <f>HLOOKUP(B79,'11'!$D$6:$W$75,54,FALSE)</f>
        <v>0</v>
      </c>
      <c r="E79" s="698"/>
      <c r="F79" s="392" t="str">
        <f t="shared" si="4"/>
        <v>Gerai</v>
      </c>
      <c r="G79" s="387">
        <f t="shared" si="5"/>
        <v>0</v>
      </c>
    </row>
    <row r="80" spans="1:7" x14ac:dyDescent="0.25">
      <c r="A80" s="2" t="s">
        <v>1417</v>
      </c>
      <c r="B80" s="697" t="s">
        <v>9</v>
      </c>
      <c r="C80" s="383">
        <f>VLOOKUP(B80,'7'!$B$7:$C$26,2,FALSE)</f>
        <v>0</v>
      </c>
      <c r="D80" s="383">
        <f>HLOOKUP(B80,'11'!$D$6:$W$75,54,FALSE)</f>
        <v>0</v>
      </c>
      <c r="E80" s="698"/>
      <c r="F80" s="392" t="str">
        <f t="shared" si="4"/>
        <v>Gerai</v>
      </c>
      <c r="G80" s="387">
        <f t="shared" si="5"/>
        <v>0</v>
      </c>
    </row>
    <row r="81" spans="1:7" x14ac:dyDescent="0.25">
      <c r="A81" s="2" t="s">
        <v>1418</v>
      </c>
      <c r="B81" s="697" t="s">
        <v>43</v>
      </c>
      <c r="C81" s="383">
        <f>VLOOKUP(B81,'7'!$B$7:$C$26,2,FALSE)</f>
        <v>0</v>
      </c>
      <c r="D81" s="383">
        <f>HLOOKUP(B81,'11'!$D$6:$W$75,54,FALSE)</f>
        <v>0</v>
      </c>
      <c r="E81" s="698"/>
      <c r="F81" s="392" t="str">
        <f t="shared" si="4"/>
        <v>Gerai</v>
      </c>
      <c r="G81" s="387">
        <f t="shared" si="5"/>
        <v>0</v>
      </c>
    </row>
    <row r="82" spans="1:7" x14ac:dyDescent="0.25">
      <c r="A82" s="2" t="s">
        <v>1419</v>
      </c>
      <c r="B82" s="697" t="s">
        <v>44</v>
      </c>
      <c r="C82" s="383">
        <f>VLOOKUP(B82,'7'!$B$7:$C$26,2,FALSE)</f>
        <v>0</v>
      </c>
      <c r="D82" s="383">
        <f>HLOOKUP(B82,'11'!$D$6:$W$75,54,FALSE)</f>
        <v>0</v>
      </c>
      <c r="E82" s="698"/>
      <c r="F82" s="392" t="str">
        <f t="shared" si="4"/>
        <v>Gerai</v>
      </c>
      <c r="G82" s="387">
        <f t="shared" si="5"/>
        <v>0</v>
      </c>
    </row>
    <row r="83" spans="1:7" x14ac:dyDescent="0.25">
      <c r="A83" s="2" t="s">
        <v>1420</v>
      </c>
      <c r="B83" s="697" t="s">
        <v>45</v>
      </c>
      <c r="C83" s="383">
        <f>VLOOKUP(B83,'7'!$B$7:$C$26,2,FALSE)</f>
        <v>0</v>
      </c>
      <c r="D83" s="383">
        <f>HLOOKUP(B83,'11'!$D$6:$W$75,54,FALSE)</f>
        <v>0</v>
      </c>
      <c r="E83" s="698"/>
      <c r="F83" s="392" t="str">
        <f t="shared" si="4"/>
        <v>Gerai</v>
      </c>
      <c r="G83" s="387">
        <f t="shared" si="5"/>
        <v>0</v>
      </c>
    </row>
    <row r="84" spans="1:7" x14ac:dyDescent="0.25">
      <c r="A84" s="2" t="s">
        <v>1421</v>
      </c>
      <c r="B84" s="697" t="s">
        <v>46</v>
      </c>
      <c r="C84" s="383">
        <f>VLOOKUP(B84,'7'!$B$7:$C$26,2,FALSE)</f>
        <v>0</v>
      </c>
      <c r="D84" s="383">
        <f>HLOOKUP(B84,'11'!$D$6:$W$75,54,FALSE)</f>
        <v>0</v>
      </c>
      <c r="E84" s="698"/>
      <c r="F84" s="392" t="str">
        <f t="shared" si="4"/>
        <v>Gerai</v>
      </c>
      <c r="G84" s="387">
        <f t="shared" si="5"/>
        <v>0</v>
      </c>
    </row>
    <row r="85" spans="1:7" x14ac:dyDescent="0.25">
      <c r="A85" s="2" t="s">
        <v>1422</v>
      </c>
      <c r="B85" s="697" t="s">
        <v>47</v>
      </c>
      <c r="C85" s="383">
        <f>VLOOKUP(B85,'7'!$B$7:$C$26,2,FALSE)</f>
        <v>0</v>
      </c>
      <c r="D85" s="383">
        <f>HLOOKUP(B85,'11'!$D$6:$W$75,54,FALSE)</f>
        <v>0</v>
      </c>
      <c r="E85" s="698"/>
      <c r="F85" s="392" t="str">
        <f t="shared" si="4"/>
        <v>Gerai</v>
      </c>
      <c r="G85" s="387">
        <f t="shared" si="5"/>
        <v>0</v>
      </c>
    </row>
    <row r="86" spans="1:7" x14ac:dyDescent="0.25">
      <c r="A86" s="2" t="s">
        <v>1423</v>
      </c>
      <c r="B86" s="697" t="s">
        <v>48</v>
      </c>
      <c r="C86" s="383">
        <f>VLOOKUP(B86,'7'!$B$7:$C$26,2,FALSE)</f>
        <v>0</v>
      </c>
      <c r="D86" s="383">
        <f>HLOOKUP(B86,'11'!$D$6:$W$75,54,FALSE)</f>
        <v>0</v>
      </c>
      <c r="E86" s="698"/>
      <c r="F86" s="392" t="str">
        <f t="shared" si="4"/>
        <v>Gerai</v>
      </c>
      <c r="G86" s="387">
        <f t="shared" si="5"/>
        <v>0</v>
      </c>
    </row>
    <row r="87" spans="1:7" x14ac:dyDescent="0.25">
      <c r="A87" s="2" t="s">
        <v>1424</v>
      </c>
      <c r="B87" s="697" t="s">
        <v>49</v>
      </c>
      <c r="C87" s="383">
        <f>VLOOKUP(B87,'7'!$B$7:$C$26,2,FALSE)</f>
        <v>0</v>
      </c>
      <c r="D87" s="383">
        <f>HLOOKUP(B87,'11'!$D$6:$W$75,54,FALSE)</f>
        <v>0</v>
      </c>
      <c r="E87" s="698"/>
      <c r="F87" s="392" t="str">
        <f t="shared" si="4"/>
        <v>Gerai</v>
      </c>
      <c r="G87" s="387">
        <f t="shared" si="5"/>
        <v>0</v>
      </c>
    </row>
    <row r="88" spans="1:7" x14ac:dyDescent="0.25">
      <c r="A88" s="2" t="s">
        <v>1425</v>
      </c>
      <c r="B88" s="697" t="s">
        <v>50</v>
      </c>
      <c r="C88" s="383">
        <f>VLOOKUP(B88,'7'!$B$7:$C$26,2,FALSE)</f>
        <v>0</v>
      </c>
      <c r="D88" s="383">
        <f>HLOOKUP(B88,'11'!$D$6:$W$75,54,FALSE)</f>
        <v>0</v>
      </c>
      <c r="E88" s="698"/>
      <c r="F88" s="392" t="str">
        <f t="shared" si="4"/>
        <v>Gerai</v>
      </c>
      <c r="G88" s="387">
        <f t="shared" si="5"/>
        <v>0</v>
      </c>
    </row>
    <row r="89" spans="1:7" x14ac:dyDescent="0.25">
      <c r="A89" s="2" t="s">
        <v>1426</v>
      </c>
      <c r="B89" s="697" t="s">
        <v>51</v>
      </c>
      <c r="C89" s="383">
        <f>VLOOKUP(B89,'7'!$B$7:$C$26,2,FALSE)</f>
        <v>0</v>
      </c>
      <c r="D89" s="383">
        <f>HLOOKUP(B89,'11'!$D$6:$W$75,54,FALSE)</f>
        <v>0</v>
      </c>
      <c r="E89" s="698"/>
      <c r="F89" s="392" t="str">
        <f t="shared" si="4"/>
        <v>Gerai</v>
      </c>
      <c r="G89" s="387">
        <f t="shared" si="5"/>
        <v>0</v>
      </c>
    </row>
    <row r="90" spans="1:7" x14ac:dyDescent="0.25">
      <c r="A90" s="2" t="s">
        <v>1427</v>
      </c>
      <c r="B90" s="697" t="s">
        <v>52</v>
      </c>
      <c r="C90" s="383">
        <f>VLOOKUP(B90,'7'!$B$7:$C$26,2,FALSE)</f>
        <v>0</v>
      </c>
      <c r="D90" s="383">
        <f>HLOOKUP(B90,'11'!$D$6:$W$75,54,FALSE)</f>
        <v>0</v>
      </c>
      <c r="E90" s="698"/>
      <c r="F90" s="392" t="str">
        <f t="shared" si="4"/>
        <v>Gerai</v>
      </c>
      <c r="G90" s="387">
        <f t="shared" si="5"/>
        <v>0</v>
      </c>
    </row>
    <row r="91" spans="1:7" ht="30" x14ac:dyDescent="0.25">
      <c r="A91" s="2" t="s">
        <v>1428</v>
      </c>
      <c r="B91" s="396" t="s">
        <v>155</v>
      </c>
      <c r="C91" s="185" t="str">
        <f>'6'!C12</f>
        <v>Socialinės įtraukties skatinimas. Asmenų, kuriems taikomi remiami socialinės įtraukties projektai, skaičius</v>
      </c>
      <c r="D91" s="382"/>
      <c r="E91" s="397"/>
      <c r="F91" s="391"/>
      <c r="G91" s="386"/>
    </row>
    <row r="92" spans="1:7" x14ac:dyDescent="0.25">
      <c r="A92" s="2" t="s">
        <v>1429</v>
      </c>
      <c r="B92" s="697" t="s">
        <v>0</v>
      </c>
      <c r="C92" s="383" t="str">
        <f>VLOOKUP(B92,'7'!$B$7:$C$26,2,FALSE)</f>
        <v>Parama kaimo gyventojų verslo pradžiai</v>
      </c>
      <c r="D92" s="383">
        <f>HLOOKUP(B92,'11'!$D$6:$W$75,70,FALSE)</f>
        <v>0</v>
      </c>
      <c r="E92" s="698"/>
      <c r="F92" s="392" t="str">
        <f>IF(AND(D92&gt;0,ISBLANK(E92)),"Trūksta pagrindimo","Gerai")</f>
        <v>Gerai</v>
      </c>
      <c r="G92" s="387">
        <f t="shared" si="5"/>
        <v>0</v>
      </c>
    </row>
    <row r="93" spans="1:7" x14ac:dyDescent="0.25">
      <c r="A93" s="2" t="s">
        <v>1430</v>
      </c>
      <c r="B93" s="697" t="s">
        <v>1</v>
      </c>
      <c r="C93" s="383" t="str">
        <f>VLOOKUP(B93,'7'!$B$7:$C$26,2,FALSE)</f>
        <v>Parama smulkaus verslo kaime plėtrai</v>
      </c>
      <c r="D93" s="383">
        <f>HLOOKUP(B93,'11'!$D$6:$W$75,70,FALSE)</f>
        <v>0</v>
      </c>
      <c r="E93" s="698"/>
      <c r="F93" s="392" t="str">
        <f t="shared" ref="F93:F111" si="6">IF(AND(D93&gt;0,ISBLANK(E93)),"Trūksta pagrindimo","Gerai")</f>
        <v>Gerai</v>
      </c>
      <c r="G93" s="387">
        <f t="shared" si="5"/>
        <v>0</v>
      </c>
    </row>
    <row r="94" spans="1:7" x14ac:dyDescent="0.25">
      <c r="A94" s="2" t="s">
        <v>1431</v>
      </c>
      <c r="B94" s="697" t="s">
        <v>2</v>
      </c>
      <c r="C94" s="383" t="str">
        <f>VLOOKUP(B94,'7'!$B$7:$C$26,2,FALSE)</f>
        <v>Privataus ir viešojo sektoriaus  bendradarbiavimo plėtra</v>
      </c>
      <c r="D94" s="383">
        <f>HLOOKUP(B94,'11'!$D$6:$W$75,70,FALSE)</f>
        <v>0</v>
      </c>
      <c r="E94" s="698"/>
      <c r="F94" s="392" t="str">
        <f t="shared" si="6"/>
        <v>Gerai</v>
      </c>
      <c r="G94" s="387">
        <f t="shared" si="5"/>
        <v>0</v>
      </c>
    </row>
    <row r="95" spans="1:7" ht="45" x14ac:dyDescent="0.25">
      <c r="A95" s="2" t="s">
        <v>1432</v>
      </c>
      <c r="B95" s="697" t="s">
        <v>3</v>
      </c>
      <c r="C95" s="383" t="str">
        <f>VLOOKUP(B95,'7'!$B$7:$C$26,2,FALSE)</f>
        <v>Bendruomeninio verslo kūrimas ir plėtra</v>
      </c>
      <c r="D95" s="383">
        <f>HLOOKUP(B95,'11'!$D$6:$W$75,70,FALSE)</f>
        <v>25</v>
      </c>
      <c r="E95" s="698" t="s">
        <v>1849</v>
      </c>
      <c r="F95" s="392" t="str">
        <f t="shared" si="6"/>
        <v>Gerai</v>
      </c>
      <c r="G95" s="387">
        <f t="shared" si="5"/>
        <v>167</v>
      </c>
    </row>
    <row r="96" spans="1:7" ht="45" x14ac:dyDescent="0.25">
      <c r="A96" s="2" t="s">
        <v>1433</v>
      </c>
      <c r="B96" s="697" t="s">
        <v>4</v>
      </c>
      <c r="C96" s="383" t="str">
        <f>VLOOKUP(B96,'7'!$B$7:$C$26,2,FALSE)</f>
        <v xml:space="preserve">Kokybiško gyventojų užimtumo ir socialinės integracijos veiklų plėtra per bendruomenių sutelktumą  </v>
      </c>
      <c r="D96" s="383">
        <f>HLOOKUP(B96,'11'!$D$6:$W$75,70,FALSE)</f>
        <v>60</v>
      </c>
      <c r="E96" s="698" t="s">
        <v>1850</v>
      </c>
      <c r="F96" s="392" t="str">
        <f t="shared" si="6"/>
        <v>Gerai</v>
      </c>
      <c r="G96" s="387">
        <f t="shared" si="5"/>
        <v>168</v>
      </c>
    </row>
    <row r="97" spans="1:7" ht="45" x14ac:dyDescent="0.25">
      <c r="A97" s="2" t="s">
        <v>1434</v>
      </c>
      <c r="B97" s="697" t="s">
        <v>5</v>
      </c>
      <c r="C97" s="383" t="str">
        <f>VLOOKUP(B97,'7'!$B$7:$C$26,2,FALSE)</f>
        <v>Nevyriausybinio sektoriaus gebėjimų stiprinimas</v>
      </c>
      <c r="D97" s="383">
        <f>HLOOKUP(B97,'11'!$D$6:$W$75,70,FALSE)</f>
        <v>6</v>
      </c>
      <c r="E97" s="698" t="s">
        <v>1886</v>
      </c>
      <c r="F97" s="392" t="str">
        <f t="shared" si="6"/>
        <v>Gerai</v>
      </c>
      <c r="G97" s="387">
        <f t="shared" si="5"/>
        <v>113</v>
      </c>
    </row>
    <row r="98" spans="1:7" x14ac:dyDescent="0.25">
      <c r="A98" s="2" t="s">
        <v>1435</v>
      </c>
      <c r="B98" s="697" t="s">
        <v>6</v>
      </c>
      <c r="C98" s="383">
        <f>VLOOKUP(B98,'7'!$B$7:$C$26,2,FALSE)</f>
        <v>0</v>
      </c>
      <c r="D98" s="383">
        <f>HLOOKUP(B98,'11'!$D$6:$W$75,70,FALSE)</f>
        <v>0</v>
      </c>
      <c r="E98" s="698"/>
      <c r="F98" s="392" t="str">
        <f t="shared" si="6"/>
        <v>Gerai</v>
      </c>
      <c r="G98" s="387">
        <f t="shared" si="5"/>
        <v>0</v>
      </c>
    </row>
    <row r="99" spans="1:7" x14ac:dyDescent="0.25">
      <c r="A99" s="2" t="s">
        <v>1436</v>
      </c>
      <c r="B99" s="697" t="s">
        <v>7</v>
      </c>
      <c r="C99" s="383">
        <f>VLOOKUP(B99,'7'!$B$7:$C$26,2,FALSE)</f>
        <v>0</v>
      </c>
      <c r="D99" s="383">
        <f>HLOOKUP(B99,'11'!$D$6:$W$75,70,FALSE)</f>
        <v>0</v>
      </c>
      <c r="E99" s="698"/>
      <c r="F99" s="392" t="str">
        <f t="shared" si="6"/>
        <v>Gerai</v>
      </c>
      <c r="G99" s="387">
        <f t="shared" si="5"/>
        <v>0</v>
      </c>
    </row>
    <row r="100" spans="1:7" x14ac:dyDescent="0.25">
      <c r="A100" s="2" t="s">
        <v>1437</v>
      </c>
      <c r="B100" s="697" t="s">
        <v>8</v>
      </c>
      <c r="C100" s="383">
        <f>VLOOKUP(B100,'7'!$B$7:$C$26,2,FALSE)</f>
        <v>0</v>
      </c>
      <c r="D100" s="383">
        <f>HLOOKUP(B100,'11'!$D$6:$W$75,70,FALSE)</f>
        <v>0</v>
      </c>
      <c r="E100" s="698"/>
      <c r="F100" s="392" t="str">
        <f t="shared" si="6"/>
        <v>Gerai</v>
      </c>
      <c r="G100" s="387">
        <f t="shared" si="5"/>
        <v>0</v>
      </c>
    </row>
    <row r="101" spans="1:7" x14ac:dyDescent="0.25">
      <c r="A101" s="2" t="s">
        <v>1438</v>
      </c>
      <c r="B101" s="697" t="s">
        <v>9</v>
      </c>
      <c r="C101" s="383">
        <f>VLOOKUP(B101,'7'!$B$7:$C$26,2,FALSE)</f>
        <v>0</v>
      </c>
      <c r="D101" s="383">
        <f>HLOOKUP(B101,'11'!$D$6:$W$75,70,FALSE)</f>
        <v>0</v>
      </c>
      <c r="E101" s="698"/>
      <c r="F101" s="392" t="str">
        <f t="shared" si="6"/>
        <v>Gerai</v>
      </c>
      <c r="G101" s="387">
        <f t="shared" si="5"/>
        <v>0</v>
      </c>
    </row>
    <row r="102" spans="1:7" x14ac:dyDescent="0.25">
      <c r="A102" s="2" t="s">
        <v>1439</v>
      </c>
      <c r="B102" s="697" t="s">
        <v>43</v>
      </c>
      <c r="C102" s="383">
        <f>VLOOKUP(B102,'7'!$B$7:$C$26,2,FALSE)</f>
        <v>0</v>
      </c>
      <c r="D102" s="383">
        <f>HLOOKUP(B102,'11'!$D$6:$W$75,70,FALSE)</f>
        <v>0</v>
      </c>
      <c r="E102" s="698"/>
      <c r="F102" s="392" t="str">
        <f t="shared" si="6"/>
        <v>Gerai</v>
      </c>
      <c r="G102" s="387">
        <f t="shared" si="5"/>
        <v>0</v>
      </c>
    </row>
    <row r="103" spans="1:7" x14ac:dyDescent="0.25">
      <c r="A103" s="2" t="s">
        <v>1440</v>
      </c>
      <c r="B103" s="697" t="s">
        <v>44</v>
      </c>
      <c r="C103" s="383">
        <f>VLOOKUP(B103,'7'!$B$7:$C$26,2,FALSE)</f>
        <v>0</v>
      </c>
      <c r="D103" s="383">
        <f>HLOOKUP(B103,'11'!$D$6:$W$75,70,FALSE)</f>
        <v>0</v>
      </c>
      <c r="E103" s="698"/>
      <c r="F103" s="392" t="str">
        <f t="shared" si="6"/>
        <v>Gerai</v>
      </c>
      <c r="G103" s="387">
        <f t="shared" si="5"/>
        <v>0</v>
      </c>
    </row>
    <row r="104" spans="1:7" x14ac:dyDescent="0.25">
      <c r="A104" s="2" t="s">
        <v>1441</v>
      </c>
      <c r="B104" s="697" t="s">
        <v>45</v>
      </c>
      <c r="C104" s="383">
        <f>VLOOKUP(B104,'7'!$B$7:$C$26,2,FALSE)</f>
        <v>0</v>
      </c>
      <c r="D104" s="383">
        <f>HLOOKUP(B104,'11'!$D$6:$W$75,70,FALSE)</f>
        <v>0</v>
      </c>
      <c r="E104" s="698"/>
      <c r="F104" s="392" t="str">
        <f t="shared" si="6"/>
        <v>Gerai</v>
      </c>
      <c r="G104" s="387">
        <f t="shared" si="5"/>
        <v>0</v>
      </c>
    </row>
    <row r="105" spans="1:7" x14ac:dyDescent="0.25">
      <c r="A105" s="2" t="s">
        <v>1442</v>
      </c>
      <c r="B105" s="697" t="s">
        <v>46</v>
      </c>
      <c r="C105" s="383">
        <f>VLOOKUP(B105,'7'!$B$7:$C$26,2,FALSE)</f>
        <v>0</v>
      </c>
      <c r="D105" s="383">
        <f>HLOOKUP(B105,'11'!$D$6:$W$75,70,FALSE)</f>
        <v>0</v>
      </c>
      <c r="E105" s="698"/>
      <c r="F105" s="392" t="str">
        <f t="shared" si="6"/>
        <v>Gerai</v>
      </c>
      <c r="G105" s="387">
        <f t="shared" si="5"/>
        <v>0</v>
      </c>
    </row>
    <row r="106" spans="1:7" x14ac:dyDescent="0.25">
      <c r="A106" s="2" t="s">
        <v>1443</v>
      </c>
      <c r="B106" s="697" t="s">
        <v>47</v>
      </c>
      <c r="C106" s="383">
        <f>VLOOKUP(B106,'7'!$B$7:$C$26,2,FALSE)</f>
        <v>0</v>
      </c>
      <c r="D106" s="383">
        <f>HLOOKUP(B106,'11'!$D$6:$W$75,70,FALSE)</f>
        <v>0</v>
      </c>
      <c r="E106" s="698"/>
      <c r="F106" s="392" t="str">
        <f t="shared" si="6"/>
        <v>Gerai</v>
      </c>
      <c r="G106" s="387">
        <f t="shared" si="5"/>
        <v>0</v>
      </c>
    </row>
    <row r="107" spans="1:7" x14ac:dyDescent="0.25">
      <c r="A107" s="2" t="s">
        <v>1444</v>
      </c>
      <c r="B107" s="697" t="s">
        <v>48</v>
      </c>
      <c r="C107" s="383">
        <f>VLOOKUP(B107,'7'!$B$7:$C$26,2,FALSE)</f>
        <v>0</v>
      </c>
      <c r="D107" s="383">
        <f>HLOOKUP(B107,'11'!$D$6:$W$75,70,FALSE)</f>
        <v>0</v>
      </c>
      <c r="E107" s="698"/>
      <c r="F107" s="392" t="str">
        <f t="shared" si="6"/>
        <v>Gerai</v>
      </c>
      <c r="G107" s="387">
        <f t="shared" si="5"/>
        <v>0</v>
      </c>
    </row>
    <row r="108" spans="1:7" x14ac:dyDescent="0.25">
      <c r="A108" s="2" t="s">
        <v>1445</v>
      </c>
      <c r="B108" s="697" t="s">
        <v>49</v>
      </c>
      <c r="C108" s="383">
        <f>VLOOKUP(B108,'7'!$B$7:$C$26,2,FALSE)</f>
        <v>0</v>
      </c>
      <c r="D108" s="383">
        <f>HLOOKUP(B108,'11'!$D$6:$W$75,70,FALSE)</f>
        <v>0</v>
      </c>
      <c r="E108" s="698"/>
      <c r="F108" s="392" t="str">
        <f t="shared" si="6"/>
        <v>Gerai</v>
      </c>
      <c r="G108" s="387">
        <f t="shared" si="5"/>
        <v>0</v>
      </c>
    </row>
    <row r="109" spans="1:7" x14ac:dyDescent="0.25">
      <c r="A109" s="2" t="s">
        <v>1446</v>
      </c>
      <c r="B109" s="697" t="s">
        <v>50</v>
      </c>
      <c r="C109" s="383">
        <f>VLOOKUP(B109,'7'!$B$7:$C$26,2,FALSE)</f>
        <v>0</v>
      </c>
      <c r="D109" s="383">
        <f>HLOOKUP(B109,'11'!$D$6:$W$75,70,FALSE)</f>
        <v>0</v>
      </c>
      <c r="E109" s="698"/>
      <c r="F109" s="392" t="str">
        <f t="shared" si="6"/>
        <v>Gerai</v>
      </c>
      <c r="G109" s="387">
        <f t="shared" si="5"/>
        <v>0</v>
      </c>
    </row>
    <row r="110" spans="1:7" x14ac:dyDescent="0.25">
      <c r="A110" s="2" t="s">
        <v>1447</v>
      </c>
      <c r="B110" s="697" t="s">
        <v>51</v>
      </c>
      <c r="C110" s="383">
        <f>VLOOKUP(B110,'7'!$B$7:$C$26,2,FALSE)</f>
        <v>0</v>
      </c>
      <c r="D110" s="383">
        <f>HLOOKUP(B110,'11'!$D$6:$W$75,70,FALSE)</f>
        <v>0</v>
      </c>
      <c r="E110" s="698"/>
      <c r="F110" s="392" t="str">
        <f t="shared" si="6"/>
        <v>Gerai</v>
      </c>
      <c r="G110" s="387">
        <f t="shared" si="5"/>
        <v>0</v>
      </c>
    </row>
    <row r="111" spans="1:7" ht="15.75" thickBot="1" x14ac:dyDescent="0.3">
      <c r="A111" s="2" t="s">
        <v>1448</v>
      </c>
      <c r="B111" s="699" t="s">
        <v>52</v>
      </c>
      <c r="C111" s="700">
        <f>VLOOKUP(B111,'7'!$B$7:$C$26,2,FALSE)</f>
        <v>0</v>
      </c>
      <c r="D111" s="700">
        <f>HLOOKUP(B111,'11'!$D$6:$W$75,70,FALSE)</f>
        <v>0</v>
      </c>
      <c r="E111" s="701"/>
      <c r="F111" s="393" t="str">
        <f t="shared" si="6"/>
        <v>Gerai</v>
      </c>
      <c r="G111" s="388">
        <f t="shared" si="5"/>
        <v>0</v>
      </c>
    </row>
    <row r="114" spans="2:3" x14ac:dyDescent="0.25">
      <c r="B114" s="2"/>
      <c r="C114" s="358" t="s">
        <v>1360</v>
      </c>
    </row>
    <row r="115" spans="2:3" ht="45" x14ac:dyDescent="0.25">
      <c r="B115" s="2">
        <v>1</v>
      </c>
      <c r="C115" s="310" t="s">
        <v>1452</v>
      </c>
    </row>
    <row r="116" spans="2:3" ht="30" x14ac:dyDescent="0.25">
      <c r="B116" s="2">
        <v>2</v>
      </c>
      <c r="C116" s="310" t="s">
        <v>1361</v>
      </c>
    </row>
    <row r="117" spans="2:3" ht="90" x14ac:dyDescent="0.25">
      <c r="B117" s="2">
        <v>3</v>
      </c>
      <c r="C117" s="310" t="s">
        <v>1449</v>
      </c>
    </row>
    <row r="118" spans="2:3" ht="45" x14ac:dyDescent="0.25">
      <c r="B118" s="2">
        <v>4</v>
      </c>
      <c r="C118" s="310" t="s">
        <v>1453</v>
      </c>
    </row>
    <row r="119" spans="2:3" ht="90" x14ac:dyDescent="0.25">
      <c r="B119" s="2">
        <v>5</v>
      </c>
      <c r="C119" s="310" t="s">
        <v>1451</v>
      </c>
    </row>
    <row r="120" spans="2:3" x14ac:dyDescent="0.25">
      <c r="B120" s="2">
        <v>6</v>
      </c>
      <c r="C120" s="310" t="s">
        <v>1362</v>
      </c>
    </row>
    <row r="121" spans="2:3" ht="30" x14ac:dyDescent="0.25">
      <c r="B121" s="2">
        <v>7</v>
      </c>
      <c r="C121" s="310" t="s">
        <v>1454</v>
      </c>
    </row>
  </sheetData>
  <sheetProtection algorithmName="SHA-512" hashValue="xNDMm6ZpKBEW3NYLKFS5M/KOEzpuiPz3JVszT8c82hcnWA/yOnHNGMI1KmP37bSLvN1/575h0RdnrLcsg+3ulA==" saltValue="qfgl91ngo0t/16PHGJgpzQ==" spinCount="100000" sheet="1" objects="1" scenarios="1"/>
  <phoneticPr fontId="9" type="noConversion"/>
  <dataValidations count="1">
    <dataValidation type="textLength" allowBlank="1" showInputMessage="1" showErrorMessage="1" prompt="Maksimalus simbolių skaičius - 300" sqref="E8:E27 E71:E90 E29:E48 E50:E69 E92:E111" xr:uid="{EDA85C7B-80A6-4DFD-93B1-A6F279A933A3}">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verticalDpi="0"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D5EE-6A7D-4AF8-920A-9A99E387B435}">
  <dimension ref="A1:W32"/>
  <sheetViews>
    <sheetView topLeftCell="A19" zoomScaleNormal="100" workbookViewId="0">
      <selection activeCell="E27" sqref="E27"/>
    </sheetView>
  </sheetViews>
  <sheetFormatPr defaultColWidth="9.140625" defaultRowHeight="15" x14ac:dyDescent="0.25"/>
  <cols>
    <col min="1" max="1" width="8.7109375" style="10" customWidth="1"/>
    <col min="2" max="2" width="52.7109375" style="10" customWidth="1"/>
    <col min="3" max="3" width="10.7109375" style="12" customWidth="1"/>
    <col min="4" max="23" width="11.7109375" style="80" customWidth="1"/>
    <col min="24" max="16384" width="9.140625" style="10"/>
  </cols>
  <sheetData>
    <row r="1" spans="1:23" s="41" customFormat="1" ht="18.75" x14ac:dyDescent="0.25">
      <c r="A1" s="43" t="s">
        <v>209</v>
      </c>
      <c r="B1" s="43" t="s">
        <v>661</v>
      </c>
      <c r="C1" s="106"/>
      <c r="D1" s="107"/>
      <c r="E1" s="107"/>
      <c r="F1" s="43"/>
      <c r="G1" s="43"/>
      <c r="H1" s="107"/>
      <c r="I1" s="43"/>
      <c r="J1" s="43"/>
      <c r="K1" s="107"/>
      <c r="L1" s="43"/>
      <c r="M1" s="43"/>
      <c r="N1" s="43"/>
      <c r="O1" s="43"/>
      <c r="P1" s="43"/>
      <c r="Q1" s="43"/>
      <c r="R1" s="43"/>
      <c r="S1" s="43"/>
      <c r="T1" s="43"/>
      <c r="U1" s="43"/>
      <c r="V1" s="43"/>
      <c r="W1" s="43"/>
    </row>
    <row r="2" spans="1:23" x14ac:dyDescent="0.25">
      <c r="A2"/>
      <c r="B2"/>
      <c r="C2" s="8"/>
      <c r="D2" s="83"/>
      <c r="E2" s="83"/>
      <c r="F2" s="83"/>
      <c r="G2" s="83"/>
      <c r="H2" s="83"/>
      <c r="I2" s="83"/>
      <c r="J2" s="83"/>
      <c r="K2" s="83"/>
      <c r="L2" s="83"/>
      <c r="M2" s="83"/>
      <c r="N2" s="83"/>
      <c r="O2" s="83"/>
      <c r="P2" s="83"/>
      <c r="Q2" s="83"/>
      <c r="R2" s="83"/>
      <c r="S2" s="83"/>
      <c r="T2" s="83"/>
      <c r="U2" s="83"/>
      <c r="V2" s="83"/>
      <c r="W2" s="83"/>
    </row>
    <row r="3" spans="1:23" s="13" customFormat="1" x14ac:dyDescent="0.25">
      <c r="A3" s="1"/>
      <c r="B3" s="139" t="s">
        <v>1272</v>
      </c>
      <c r="C3" s="204" t="str">
        <f>'1'!C8</f>
        <v>ŠAKI</v>
      </c>
    </row>
    <row r="4" spans="1:23" customFormat="1" ht="15.75" thickBot="1" x14ac:dyDescent="0.3"/>
    <row r="5" spans="1:23" x14ac:dyDescent="0.25">
      <c r="A5"/>
      <c r="B5" s="267">
        <v>1</v>
      </c>
      <c r="C5" s="268">
        <v>2</v>
      </c>
      <c r="D5" s="376">
        <v>3</v>
      </c>
      <c r="E5" s="376">
        <v>4</v>
      </c>
      <c r="F5" s="376">
        <v>5</v>
      </c>
      <c r="G5" s="376">
        <v>6</v>
      </c>
      <c r="H5" s="376">
        <v>7</v>
      </c>
      <c r="I5" s="376">
        <v>8</v>
      </c>
      <c r="J5" s="376">
        <v>9</v>
      </c>
      <c r="K5" s="376">
        <v>10</v>
      </c>
      <c r="L5" s="376">
        <v>11</v>
      </c>
      <c r="M5" s="376">
        <v>12</v>
      </c>
      <c r="N5" s="376">
        <v>13</v>
      </c>
      <c r="O5" s="376">
        <v>14</v>
      </c>
      <c r="P5" s="376">
        <v>15</v>
      </c>
      <c r="Q5" s="376">
        <v>16</v>
      </c>
      <c r="R5" s="376">
        <v>17</v>
      </c>
      <c r="S5" s="376">
        <v>18</v>
      </c>
      <c r="T5" s="376">
        <v>19</v>
      </c>
      <c r="U5" s="376">
        <v>20</v>
      </c>
      <c r="V5" s="376">
        <v>21</v>
      </c>
      <c r="W5" s="377">
        <v>22</v>
      </c>
    </row>
    <row r="6" spans="1:23" ht="21" x14ac:dyDescent="0.35">
      <c r="A6" t="s">
        <v>433</v>
      </c>
      <c r="B6" s="705"/>
      <c r="C6" s="109" t="s">
        <v>404</v>
      </c>
      <c r="D6" s="87" t="s">
        <v>0</v>
      </c>
      <c r="E6" s="87" t="s">
        <v>1</v>
      </c>
      <c r="F6" s="87" t="s">
        <v>2</v>
      </c>
      <c r="G6" s="87" t="s">
        <v>3</v>
      </c>
      <c r="H6" s="87" t="s">
        <v>4</v>
      </c>
      <c r="I6" s="87" t="s">
        <v>5</v>
      </c>
      <c r="J6" s="87" t="s">
        <v>6</v>
      </c>
      <c r="K6" s="87" t="s">
        <v>7</v>
      </c>
      <c r="L6" s="87" t="s">
        <v>8</v>
      </c>
      <c r="M6" s="87" t="s">
        <v>9</v>
      </c>
      <c r="N6" s="87" t="s">
        <v>43</v>
      </c>
      <c r="O6" s="87" t="s">
        <v>44</v>
      </c>
      <c r="P6" s="87" t="s">
        <v>45</v>
      </c>
      <c r="Q6" s="87" t="s">
        <v>46</v>
      </c>
      <c r="R6" s="87" t="s">
        <v>47</v>
      </c>
      <c r="S6" s="87" t="s">
        <v>48</v>
      </c>
      <c r="T6" s="87" t="s">
        <v>49</v>
      </c>
      <c r="U6" s="87" t="s">
        <v>50</v>
      </c>
      <c r="V6" s="87" t="s">
        <v>51</v>
      </c>
      <c r="W6" s="375" t="s">
        <v>52</v>
      </c>
    </row>
    <row r="7" spans="1:23" ht="102" customHeight="1" x14ac:dyDescent="0.25">
      <c r="A7" t="s">
        <v>434</v>
      </c>
      <c r="B7" s="706"/>
      <c r="C7" s="702" t="s">
        <v>160</v>
      </c>
      <c r="D7" s="703" t="str">
        <f>'10'!D7</f>
        <v>Parama kaimo gyventojų verslo pradžiai</v>
      </c>
      <c r="E7" s="703" t="str">
        <f>'10'!E7</f>
        <v>Parama smulkaus verslo kaime plėtrai</v>
      </c>
      <c r="F7" s="703" t="str">
        <f>'10'!F7</f>
        <v>Privataus ir viešojo sektoriaus  bendradarbiavimo plėtra</v>
      </c>
      <c r="G7" s="703" t="str">
        <f>'10'!G7</f>
        <v>Bendruomeninio verslo kūrimas ir plėtra</v>
      </c>
      <c r="H7" s="703" t="str">
        <f>'10'!H7</f>
        <v xml:space="preserve">Kokybiško gyventojų užimtumo ir socialinės integracijos veiklų plėtra per bendruomenių sutelktumą  </v>
      </c>
      <c r="I7" s="703" t="str">
        <f>'10'!I7</f>
        <v>Nevyriausybinio sektoriaus gebėjimų stiprinimas</v>
      </c>
      <c r="J7" s="703">
        <f>'10'!J7</f>
        <v>0</v>
      </c>
      <c r="K7" s="703">
        <f>'10'!K7</f>
        <v>0</v>
      </c>
      <c r="L7" s="703">
        <f>'10'!L7</f>
        <v>0</v>
      </c>
      <c r="M7" s="703">
        <f>'10'!M7</f>
        <v>0</v>
      </c>
      <c r="N7" s="703">
        <f>'10'!N7</f>
        <v>0</v>
      </c>
      <c r="O7" s="703">
        <f>'10'!O7</f>
        <v>0</v>
      </c>
      <c r="P7" s="703">
        <f>'10'!P7</f>
        <v>0</v>
      </c>
      <c r="Q7" s="703">
        <f>'10'!Q7</f>
        <v>0</v>
      </c>
      <c r="R7" s="703">
        <f>'10'!R7</f>
        <v>0</v>
      </c>
      <c r="S7" s="703">
        <f>'10'!S7</f>
        <v>0</v>
      </c>
      <c r="T7" s="703">
        <f>'10'!T7</f>
        <v>0</v>
      </c>
      <c r="U7" s="703">
        <f>'10'!U7</f>
        <v>0</v>
      </c>
      <c r="V7" s="703">
        <f>'10'!V7</f>
        <v>0</v>
      </c>
      <c r="W7" s="707">
        <f>'10'!W7</f>
        <v>0</v>
      </c>
    </row>
    <row r="8" spans="1:23" x14ac:dyDescent="0.25">
      <c r="A8" t="s">
        <v>435</v>
      </c>
      <c r="B8" s="531" t="s">
        <v>457</v>
      </c>
      <c r="C8" s="111">
        <f>SUM(D8:W8)</f>
        <v>19</v>
      </c>
      <c r="D8" s="110">
        <f>'11'!D25</f>
        <v>7</v>
      </c>
      <c r="E8" s="110">
        <f>'11'!E25</f>
        <v>10</v>
      </c>
      <c r="F8" s="110">
        <f>'11'!F25</f>
        <v>0</v>
      </c>
      <c r="G8" s="110">
        <f>'11'!G25</f>
        <v>2</v>
      </c>
      <c r="H8" s="110">
        <f>'11'!H25</f>
        <v>0</v>
      </c>
      <c r="I8" s="110">
        <f>'11'!I25</f>
        <v>0</v>
      </c>
      <c r="J8" s="110">
        <f>'11'!J25</f>
        <v>0</v>
      </c>
      <c r="K8" s="110">
        <f>'11'!K25</f>
        <v>0</v>
      </c>
      <c r="L8" s="110">
        <f>'11'!L25</f>
        <v>0</v>
      </c>
      <c r="M8" s="110">
        <f>'11'!M25</f>
        <v>0</v>
      </c>
      <c r="N8" s="110">
        <f>'11'!N25</f>
        <v>0</v>
      </c>
      <c r="O8" s="110">
        <f>'11'!O25</f>
        <v>0</v>
      </c>
      <c r="P8" s="110">
        <f>'11'!P25</f>
        <v>0</v>
      </c>
      <c r="Q8" s="110">
        <f>'11'!Q25</f>
        <v>0</v>
      </c>
      <c r="R8" s="110">
        <f>'11'!R25</f>
        <v>0</v>
      </c>
      <c r="S8" s="110">
        <f>'11'!S25</f>
        <v>0</v>
      </c>
      <c r="T8" s="110">
        <f>'11'!T25</f>
        <v>0</v>
      </c>
      <c r="U8" s="110">
        <f>'11'!U25</f>
        <v>0</v>
      </c>
      <c r="V8" s="110">
        <f>'11'!V25</f>
        <v>0</v>
      </c>
      <c r="W8" s="379">
        <f>'11'!W25</f>
        <v>0</v>
      </c>
    </row>
    <row r="9" spans="1:23" x14ac:dyDescent="0.25">
      <c r="A9" t="s">
        <v>436</v>
      </c>
      <c r="B9" s="531" t="str">
        <f>'11'!B26</f>
        <v>Ar aktualus darbo vietų paskirstymas pagal lytį?</v>
      </c>
      <c r="C9" s="748"/>
      <c r="D9" s="110" t="str">
        <f>'11'!D26</f>
        <v>Ne</v>
      </c>
      <c r="E9" s="110" t="str">
        <f>'11'!E26</f>
        <v>Ne</v>
      </c>
      <c r="F9" s="110" t="str">
        <f>'11'!F26</f>
        <v>Ne</v>
      </c>
      <c r="G9" s="110" t="str">
        <f>'11'!G26</f>
        <v>Ne</v>
      </c>
      <c r="H9" s="110" t="str">
        <f>'11'!H26</f>
        <v>Ne</v>
      </c>
      <c r="I9" s="110" t="str">
        <f>'11'!I26</f>
        <v>Ne</v>
      </c>
      <c r="J9" s="110" t="str">
        <f>'11'!J26</f>
        <v>Ne</v>
      </c>
      <c r="K9" s="110" t="str">
        <f>'11'!K26</f>
        <v>Ne</v>
      </c>
      <c r="L9" s="110" t="str">
        <f>'11'!L26</f>
        <v>Ne</v>
      </c>
      <c r="M9" s="110" t="str">
        <f>'11'!M26</f>
        <v>Ne</v>
      </c>
      <c r="N9" s="110" t="str">
        <f>'11'!N26</f>
        <v>Ne</v>
      </c>
      <c r="O9" s="110" t="str">
        <f>'11'!O26</f>
        <v>Ne</v>
      </c>
      <c r="P9" s="110" t="str">
        <f>'11'!P26</f>
        <v>Ne</v>
      </c>
      <c r="Q9" s="110" t="str">
        <f>'11'!Q26</f>
        <v>Ne</v>
      </c>
      <c r="R9" s="110" t="str">
        <f>'11'!R26</f>
        <v>Ne</v>
      </c>
      <c r="S9" s="110" t="str">
        <f>'11'!S26</f>
        <v>Ne</v>
      </c>
      <c r="T9" s="110" t="str">
        <f>'11'!T26</f>
        <v>Ne</v>
      </c>
      <c r="U9" s="110" t="str">
        <f>'11'!U26</f>
        <v>Ne</v>
      </c>
      <c r="V9" s="110" t="str">
        <f>'11'!V26</f>
        <v>Ne</v>
      </c>
      <c r="W9" s="379" t="str">
        <f>'11'!W26</f>
        <v>Ne</v>
      </c>
    </row>
    <row r="10" spans="1:23" x14ac:dyDescent="0.25">
      <c r="A10" t="s">
        <v>437</v>
      </c>
      <c r="B10" s="531" t="str">
        <f>'11'!B27</f>
        <v>Ar aktualus darbo vietų paskirstymas pagal amžių?</v>
      </c>
      <c r="C10" s="748"/>
      <c r="D10" s="110" t="str">
        <f>'11'!D27</f>
        <v>Taip</v>
      </c>
      <c r="E10" s="110" t="str">
        <f>'11'!E27</f>
        <v>Ne</v>
      </c>
      <c r="F10" s="110" t="str">
        <f>'11'!F27</f>
        <v>Ne</v>
      </c>
      <c r="G10" s="110" t="str">
        <f>'11'!G27</f>
        <v>Ne</v>
      </c>
      <c r="H10" s="110" t="str">
        <f>'11'!H27</f>
        <v>Ne</v>
      </c>
      <c r="I10" s="110" t="str">
        <f>'11'!I27</f>
        <v>Ne</v>
      </c>
      <c r="J10" s="110" t="str">
        <f>'11'!J27</f>
        <v>Ne</v>
      </c>
      <c r="K10" s="110" t="str">
        <f>'11'!K27</f>
        <v>Ne</v>
      </c>
      <c r="L10" s="110" t="str">
        <f>'11'!L27</f>
        <v>Ne</v>
      </c>
      <c r="M10" s="110" t="str">
        <f>'11'!M27</f>
        <v>Ne</v>
      </c>
      <c r="N10" s="110" t="str">
        <f>'11'!N27</f>
        <v>Ne</v>
      </c>
      <c r="O10" s="110" t="str">
        <f>'11'!O27</f>
        <v>Ne</v>
      </c>
      <c r="P10" s="110" t="str">
        <f>'11'!P27</f>
        <v>Ne</v>
      </c>
      <c r="Q10" s="110" t="str">
        <f>'11'!Q27</f>
        <v>Ne</v>
      </c>
      <c r="R10" s="110" t="str">
        <f>'11'!R27</f>
        <v>Ne</v>
      </c>
      <c r="S10" s="110" t="str">
        <f>'11'!S27</f>
        <v>Ne</v>
      </c>
      <c r="T10" s="110" t="str">
        <f>'11'!T27</f>
        <v>Ne</v>
      </c>
      <c r="U10" s="110" t="str">
        <f>'11'!U27</f>
        <v>Ne</v>
      </c>
      <c r="V10" s="110" t="str">
        <f>'11'!V27</f>
        <v>Ne</v>
      </c>
      <c r="W10" s="379" t="str">
        <f>'11'!W27</f>
        <v>Ne</v>
      </c>
    </row>
    <row r="11" spans="1:23" x14ac:dyDescent="0.25">
      <c r="A11" t="s">
        <v>438</v>
      </c>
      <c r="B11" s="380" t="s">
        <v>468</v>
      </c>
      <c r="C11" s="111">
        <f t="shared" ref="C11:C15" si="0">SUM(D11:W11)</f>
        <v>19</v>
      </c>
      <c r="D11" s="110">
        <f>SUM(D12:D14)</f>
        <v>7</v>
      </c>
      <c r="E11" s="110">
        <f t="shared" ref="E11:W11" si="1">SUM(E12:E14)</f>
        <v>10</v>
      </c>
      <c r="F11" s="110">
        <f t="shared" si="1"/>
        <v>0</v>
      </c>
      <c r="G11" s="110">
        <f t="shared" si="1"/>
        <v>2</v>
      </c>
      <c r="H11" s="110">
        <f t="shared" si="1"/>
        <v>0</v>
      </c>
      <c r="I11" s="110">
        <f t="shared" si="1"/>
        <v>0</v>
      </c>
      <c r="J11" s="110">
        <f t="shared" si="1"/>
        <v>0</v>
      </c>
      <c r="K11" s="110">
        <f t="shared" si="1"/>
        <v>0</v>
      </c>
      <c r="L11" s="110">
        <f t="shared" si="1"/>
        <v>0</v>
      </c>
      <c r="M11" s="110">
        <f t="shared" si="1"/>
        <v>0</v>
      </c>
      <c r="N11" s="110">
        <f t="shared" si="1"/>
        <v>0</v>
      </c>
      <c r="O11" s="110">
        <f t="shared" si="1"/>
        <v>0</v>
      </c>
      <c r="P11" s="110">
        <f t="shared" si="1"/>
        <v>0</v>
      </c>
      <c r="Q11" s="110">
        <f t="shared" si="1"/>
        <v>0</v>
      </c>
      <c r="R11" s="110">
        <f t="shared" si="1"/>
        <v>0</v>
      </c>
      <c r="S11" s="110">
        <f t="shared" si="1"/>
        <v>0</v>
      </c>
      <c r="T11" s="110">
        <f t="shared" si="1"/>
        <v>0</v>
      </c>
      <c r="U11" s="110">
        <f t="shared" si="1"/>
        <v>0</v>
      </c>
      <c r="V11" s="110">
        <f t="shared" si="1"/>
        <v>0</v>
      </c>
      <c r="W11" s="379">
        <f t="shared" si="1"/>
        <v>0</v>
      </c>
    </row>
    <row r="12" spans="1:23" x14ac:dyDescent="0.25">
      <c r="A12" t="s">
        <v>439</v>
      </c>
      <c r="B12" s="531" t="s">
        <v>146</v>
      </c>
      <c r="C12" s="111">
        <f t="shared" si="0"/>
        <v>0</v>
      </c>
      <c r="D12" s="704" t="str">
        <f t="shared" ref="D12:W14" si="2">IF(D$9="taip","Užpildykite","netaikoma")</f>
        <v>netaikoma</v>
      </c>
      <c r="E12" s="704" t="str">
        <f t="shared" si="2"/>
        <v>netaikoma</v>
      </c>
      <c r="F12" s="704" t="str">
        <f t="shared" si="2"/>
        <v>netaikoma</v>
      </c>
      <c r="G12" s="704" t="str">
        <f t="shared" si="2"/>
        <v>netaikoma</v>
      </c>
      <c r="H12" s="704" t="str">
        <f t="shared" si="2"/>
        <v>netaikoma</v>
      </c>
      <c r="I12" s="704" t="str">
        <f t="shared" si="2"/>
        <v>netaikoma</v>
      </c>
      <c r="J12" s="704" t="str">
        <f t="shared" si="2"/>
        <v>netaikoma</v>
      </c>
      <c r="K12" s="704" t="str">
        <f t="shared" si="2"/>
        <v>netaikoma</v>
      </c>
      <c r="L12" s="704" t="str">
        <f t="shared" si="2"/>
        <v>netaikoma</v>
      </c>
      <c r="M12" s="704" t="str">
        <f t="shared" si="2"/>
        <v>netaikoma</v>
      </c>
      <c r="N12" s="704" t="str">
        <f t="shared" si="2"/>
        <v>netaikoma</v>
      </c>
      <c r="O12" s="704" t="str">
        <f t="shared" si="2"/>
        <v>netaikoma</v>
      </c>
      <c r="P12" s="704" t="str">
        <f t="shared" si="2"/>
        <v>netaikoma</v>
      </c>
      <c r="Q12" s="704" t="str">
        <f t="shared" si="2"/>
        <v>netaikoma</v>
      </c>
      <c r="R12" s="704" t="str">
        <f t="shared" si="2"/>
        <v>netaikoma</v>
      </c>
      <c r="S12" s="704" t="str">
        <f t="shared" si="2"/>
        <v>netaikoma</v>
      </c>
      <c r="T12" s="704" t="str">
        <f t="shared" si="2"/>
        <v>netaikoma</v>
      </c>
      <c r="U12" s="704" t="str">
        <f t="shared" si="2"/>
        <v>netaikoma</v>
      </c>
      <c r="V12" s="704" t="str">
        <f t="shared" si="2"/>
        <v>netaikoma</v>
      </c>
      <c r="W12" s="708" t="str">
        <f t="shared" si="2"/>
        <v>netaikoma</v>
      </c>
    </row>
    <row r="13" spans="1:23" x14ac:dyDescent="0.25">
      <c r="A13" t="s">
        <v>440</v>
      </c>
      <c r="B13" s="531" t="s">
        <v>147</v>
      </c>
      <c r="C13" s="111">
        <f t="shared" si="0"/>
        <v>0</v>
      </c>
      <c r="D13" s="704" t="str">
        <f t="shared" ref="D13:S13" si="3">IF(D$9="taip","Užpildykite","netaikoma")</f>
        <v>netaikoma</v>
      </c>
      <c r="E13" s="704" t="str">
        <f t="shared" si="3"/>
        <v>netaikoma</v>
      </c>
      <c r="F13" s="704" t="str">
        <f t="shared" si="3"/>
        <v>netaikoma</v>
      </c>
      <c r="G13" s="704" t="str">
        <f t="shared" si="3"/>
        <v>netaikoma</v>
      </c>
      <c r="H13" s="704" t="str">
        <f t="shared" si="3"/>
        <v>netaikoma</v>
      </c>
      <c r="I13" s="704" t="str">
        <f t="shared" si="3"/>
        <v>netaikoma</v>
      </c>
      <c r="J13" s="704" t="str">
        <f t="shared" si="3"/>
        <v>netaikoma</v>
      </c>
      <c r="K13" s="704" t="str">
        <f t="shared" si="3"/>
        <v>netaikoma</v>
      </c>
      <c r="L13" s="704" t="str">
        <f t="shared" si="3"/>
        <v>netaikoma</v>
      </c>
      <c r="M13" s="704" t="str">
        <f t="shared" si="3"/>
        <v>netaikoma</v>
      </c>
      <c r="N13" s="704" t="str">
        <f t="shared" si="3"/>
        <v>netaikoma</v>
      </c>
      <c r="O13" s="704" t="str">
        <f t="shared" si="3"/>
        <v>netaikoma</v>
      </c>
      <c r="P13" s="704" t="str">
        <f t="shared" si="3"/>
        <v>netaikoma</v>
      </c>
      <c r="Q13" s="704" t="str">
        <f t="shared" si="3"/>
        <v>netaikoma</v>
      </c>
      <c r="R13" s="704" t="str">
        <f t="shared" si="3"/>
        <v>netaikoma</v>
      </c>
      <c r="S13" s="704" t="str">
        <f t="shared" si="3"/>
        <v>netaikoma</v>
      </c>
      <c r="T13" s="704" t="str">
        <f t="shared" si="2"/>
        <v>netaikoma</v>
      </c>
      <c r="U13" s="704" t="str">
        <f t="shared" si="2"/>
        <v>netaikoma</v>
      </c>
      <c r="V13" s="704" t="str">
        <f t="shared" si="2"/>
        <v>netaikoma</v>
      </c>
      <c r="W13" s="708" t="str">
        <f t="shared" si="2"/>
        <v>netaikoma</v>
      </c>
    </row>
    <row r="14" spans="1:23" x14ac:dyDescent="0.25">
      <c r="A14" t="s">
        <v>441</v>
      </c>
      <c r="B14" s="531" t="s">
        <v>148</v>
      </c>
      <c r="C14" s="111">
        <f t="shared" si="0"/>
        <v>19</v>
      </c>
      <c r="D14" s="704">
        <v>7</v>
      </c>
      <c r="E14" s="704">
        <v>10</v>
      </c>
      <c r="F14" s="704" t="str">
        <f t="shared" si="2"/>
        <v>netaikoma</v>
      </c>
      <c r="G14" s="704">
        <v>2</v>
      </c>
      <c r="H14" s="704" t="str">
        <f t="shared" si="2"/>
        <v>netaikoma</v>
      </c>
      <c r="I14" s="704" t="str">
        <f t="shared" si="2"/>
        <v>netaikoma</v>
      </c>
      <c r="J14" s="704" t="str">
        <f t="shared" si="2"/>
        <v>netaikoma</v>
      </c>
      <c r="K14" s="704" t="str">
        <f t="shared" si="2"/>
        <v>netaikoma</v>
      </c>
      <c r="L14" s="704" t="str">
        <f t="shared" si="2"/>
        <v>netaikoma</v>
      </c>
      <c r="M14" s="704" t="str">
        <f t="shared" si="2"/>
        <v>netaikoma</v>
      </c>
      <c r="N14" s="704" t="str">
        <f t="shared" si="2"/>
        <v>netaikoma</v>
      </c>
      <c r="O14" s="704" t="str">
        <f t="shared" si="2"/>
        <v>netaikoma</v>
      </c>
      <c r="P14" s="704" t="str">
        <f t="shared" si="2"/>
        <v>netaikoma</v>
      </c>
      <c r="Q14" s="704" t="str">
        <f t="shared" si="2"/>
        <v>netaikoma</v>
      </c>
      <c r="R14" s="704" t="str">
        <f t="shared" si="2"/>
        <v>netaikoma</v>
      </c>
      <c r="S14" s="704" t="str">
        <f t="shared" si="2"/>
        <v>netaikoma</v>
      </c>
      <c r="T14" s="704" t="str">
        <f t="shared" si="2"/>
        <v>netaikoma</v>
      </c>
      <c r="U14" s="704" t="str">
        <f t="shared" si="2"/>
        <v>netaikoma</v>
      </c>
      <c r="V14" s="704" t="str">
        <f t="shared" si="2"/>
        <v>netaikoma</v>
      </c>
      <c r="W14" s="708" t="str">
        <f t="shared" si="2"/>
        <v>netaikoma</v>
      </c>
    </row>
    <row r="15" spans="1:23" x14ac:dyDescent="0.25">
      <c r="A15" t="s">
        <v>442</v>
      </c>
      <c r="B15" s="380" t="s">
        <v>403</v>
      </c>
      <c r="C15" s="111">
        <f t="shared" si="0"/>
        <v>19</v>
      </c>
      <c r="D15" s="110">
        <f>SUM(D16:D18)</f>
        <v>7</v>
      </c>
      <c r="E15" s="110">
        <f t="shared" ref="E15:W15" si="4">SUM(E16:E18)</f>
        <v>10</v>
      </c>
      <c r="F15" s="110">
        <f t="shared" si="4"/>
        <v>0</v>
      </c>
      <c r="G15" s="110">
        <f t="shared" si="4"/>
        <v>2</v>
      </c>
      <c r="H15" s="110">
        <f t="shared" si="4"/>
        <v>0</v>
      </c>
      <c r="I15" s="110">
        <f t="shared" si="4"/>
        <v>0</v>
      </c>
      <c r="J15" s="110">
        <f t="shared" si="4"/>
        <v>0</v>
      </c>
      <c r="K15" s="110">
        <f t="shared" si="4"/>
        <v>0</v>
      </c>
      <c r="L15" s="110">
        <f t="shared" si="4"/>
        <v>0</v>
      </c>
      <c r="M15" s="110">
        <f t="shared" si="4"/>
        <v>0</v>
      </c>
      <c r="N15" s="110">
        <f t="shared" si="4"/>
        <v>0</v>
      </c>
      <c r="O15" s="110">
        <f t="shared" si="4"/>
        <v>0</v>
      </c>
      <c r="P15" s="110">
        <f t="shared" si="4"/>
        <v>0</v>
      </c>
      <c r="Q15" s="110">
        <f t="shared" si="4"/>
        <v>0</v>
      </c>
      <c r="R15" s="110">
        <f t="shared" si="4"/>
        <v>0</v>
      </c>
      <c r="S15" s="110">
        <f t="shared" si="4"/>
        <v>0</v>
      </c>
      <c r="T15" s="110">
        <f t="shared" si="4"/>
        <v>0</v>
      </c>
      <c r="U15" s="110">
        <f t="shared" si="4"/>
        <v>0</v>
      </c>
      <c r="V15" s="110">
        <f t="shared" si="4"/>
        <v>0</v>
      </c>
      <c r="W15" s="379">
        <f t="shared" si="4"/>
        <v>0</v>
      </c>
    </row>
    <row r="16" spans="1:23" x14ac:dyDescent="0.25">
      <c r="A16" t="s">
        <v>443</v>
      </c>
      <c r="B16" s="531" t="s">
        <v>145</v>
      </c>
      <c r="C16" s="111">
        <f>SUM(D16:W16)</f>
        <v>1</v>
      </c>
      <c r="D16" s="704">
        <v>1</v>
      </c>
      <c r="E16" s="704" t="str">
        <f t="shared" ref="E16:W18" si="5">IF(E$10="taip","Užpildykite","netaikoma")</f>
        <v>netaikoma</v>
      </c>
      <c r="F16" s="704" t="str">
        <f t="shared" si="5"/>
        <v>netaikoma</v>
      </c>
      <c r="G16" s="704" t="str">
        <f t="shared" si="5"/>
        <v>netaikoma</v>
      </c>
      <c r="H16" s="704" t="str">
        <f t="shared" si="5"/>
        <v>netaikoma</v>
      </c>
      <c r="I16" s="704" t="str">
        <f t="shared" si="5"/>
        <v>netaikoma</v>
      </c>
      <c r="J16" s="704" t="str">
        <f t="shared" si="5"/>
        <v>netaikoma</v>
      </c>
      <c r="K16" s="704" t="str">
        <f t="shared" si="5"/>
        <v>netaikoma</v>
      </c>
      <c r="L16" s="704" t="str">
        <f t="shared" si="5"/>
        <v>netaikoma</v>
      </c>
      <c r="M16" s="704" t="str">
        <f t="shared" si="5"/>
        <v>netaikoma</v>
      </c>
      <c r="N16" s="704" t="str">
        <f t="shared" si="5"/>
        <v>netaikoma</v>
      </c>
      <c r="O16" s="704" t="str">
        <f t="shared" si="5"/>
        <v>netaikoma</v>
      </c>
      <c r="P16" s="704" t="str">
        <f t="shared" si="5"/>
        <v>netaikoma</v>
      </c>
      <c r="Q16" s="704" t="str">
        <f t="shared" si="5"/>
        <v>netaikoma</v>
      </c>
      <c r="R16" s="704" t="str">
        <f t="shared" si="5"/>
        <v>netaikoma</v>
      </c>
      <c r="S16" s="704" t="str">
        <f t="shared" si="5"/>
        <v>netaikoma</v>
      </c>
      <c r="T16" s="704" t="str">
        <f t="shared" si="5"/>
        <v>netaikoma</v>
      </c>
      <c r="U16" s="704" t="str">
        <f t="shared" si="5"/>
        <v>netaikoma</v>
      </c>
      <c r="V16" s="704" t="str">
        <f t="shared" si="5"/>
        <v>netaikoma</v>
      </c>
      <c r="W16" s="708" t="str">
        <f t="shared" si="5"/>
        <v>netaikoma</v>
      </c>
    </row>
    <row r="17" spans="1:23" x14ac:dyDescent="0.25">
      <c r="A17" t="s">
        <v>444</v>
      </c>
      <c r="B17" s="531" t="s">
        <v>143</v>
      </c>
      <c r="C17" s="111">
        <f>SUM(D17:W17)</f>
        <v>0</v>
      </c>
      <c r="D17" s="704" t="str">
        <f t="shared" ref="D17:S17" si="6">IF(D$10="taip","Užpildykite","netaikoma")</f>
        <v>Užpildykite</v>
      </c>
      <c r="E17" s="704" t="str">
        <f t="shared" si="6"/>
        <v>netaikoma</v>
      </c>
      <c r="F17" s="704" t="str">
        <f t="shared" si="6"/>
        <v>netaikoma</v>
      </c>
      <c r="G17" s="704" t="str">
        <f t="shared" si="6"/>
        <v>netaikoma</v>
      </c>
      <c r="H17" s="704" t="str">
        <f t="shared" si="6"/>
        <v>netaikoma</v>
      </c>
      <c r="I17" s="704" t="str">
        <f t="shared" si="6"/>
        <v>netaikoma</v>
      </c>
      <c r="J17" s="704" t="str">
        <f t="shared" si="6"/>
        <v>netaikoma</v>
      </c>
      <c r="K17" s="704" t="str">
        <f t="shared" si="6"/>
        <v>netaikoma</v>
      </c>
      <c r="L17" s="704" t="str">
        <f t="shared" si="6"/>
        <v>netaikoma</v>
      </c>
      <c r="M17" s="704" t="str">
        <f t="shared" si="6"/>
        <v>netaikoma</v>
      </c>
      <c r="N17" s="704" t="str">
        <f t="shared" si="6"/>
        <v>netaikoma</v>
      </c>
      <c r="O17" s="704" t="str">
        <f t="shared" si="6"/>
        <v>netaikoma</v>
      </c>
      <c r="P17" s="704" t="str">
        <f t="shared" si="6"/>
        <v>netaikoma</v>
      </c>
      <c r="Q17" s="704" t="str">
        <f t="shared" si="6"/>
        <v>netaikoma</v>
      </c>
      <c r="R17" s="704" t="str">
        <f t="shared" si="6"/>
        <v>netaikoma</v>
      </c>
      <c r="S17" s="704" t="str">
        <f t="shared" si="6"/>
        <v>netaikoma</v>
      </c>
      <c r="T17" s="704" t="str">
        <f t="shared" si="5"/>
        <v>netaikoma</v>
      </c>
      <c r="U17" s="704" t="str">
        <f t="shared" si="5"/>
        <v>netaikoma</v>
      </c>
      <c r="V17" s="704" t="str">
        <f t="shared" si="5"/>
        <v>netaikoma</v>
      </c>
      <c r="W17" s="708" t="str">
        <f t="shared" si="5"/>
        <v>netaikoma</v>
      </c>
    </row>
    <row r="18" spans="1:23" ht="15.75" thickBot="1" x14ac:dyDescent="0.3">
      <c r="A18" t="s">
        <v>445</v>
      </c>
      <c r="B18" s="709" t="s">
        <v>144</v>
      </c>
      <c r="C18" s="710">
        <f>SUM(D18:W18)</f>
        <v>18</v>
      </c>
      <c r="D18" s="711">
        <v>6</v>
      </c>
      <c r="E18" s="711">
        <v>10</v>
      </c>
      <c r="F18" s="711" t="str">
        <f t="shared" si="5"/>
        <v>netaikoma</v>
      </c>
      <c r="G18" s="711">
        <v>2</v>
      </c>
      <c r="H18" s="711" t="str">
        <f t="shared" si="5"/>
        <v>netaikoma</v>
      </c>
      <c r="I18" s="711" t="str">
        <f t="shared" si="5"/>
        <v>netaikoma</v>
      </c>
      <c r="J18" s="711" t="str">
        <f t="shared" si="5"/>
        <v>netaikoma</v>
      </c>
      <c r="K18" s="711" t="str">
        <f t="shared" si="5"/>
        <v>netaikoma</v>
      </c>
      <c r="L18" s="711" t="str">
        <f t="shared" si="5"/>
        <v>netaikoma</v>
      </c>
      <c r="M18" s="711" t="str">
        <f t="shared" si="5"/>
        <v>netaikoma</v>
      </c>
      <c r="N18" s="711" t="str">
        <f t="shared" si="5"/>
        <v>netaikoma</v>
      </c>
      <c r="O18" s="711" t="str">
        <f t="shared" si="5"/>
        <v>netaikoma</v>
      </c>
      <c r="P18" s="711" t="str">
        <f t="shared" si="5"/>
        <v>netaikoma</v>
      </c>
      <c r="Q18" s="711" t="str">
        <f t="shared" si="5"/>
        <v>netaikoma</v>
      </c>
      <c r="R18" s="711" t="str">
        <f t="shared" si="5"/>
        <v>netaikoma</v>
      </c>
      <c r="S18" s="711" t="str">
        <f t="shared" si="5"/>
        <v>netaikoma</v>
      </c>
      <c r="T18" s="711" t="str">
        <f t="shared" si="5"/>
        <v>netaikoma</v>
      </c>
      <c r="U18" s="711" t="str">
        <f t="shared" si="5"/>
        <v>netaikoma</v>
      </c>
      <c r="V18" s="711" t="str">
        <f t="shared" si="5"/>
        <v>netaikoma</v>
      </c>
      <c r="W18" s="712" t="str">
        <f t="shared" si="5"/>
        <v>netaikoma</v>
      </c>
    </row>
    <row r="19" spans="1:23" x14ac:dyDescent="0.25">
      <c r="A19" t="s">
        <v>446</v>
      </c>
      <c r="B19" s="196" t="s">
        <v>1650</v>
      </c>
      <c r="C19" s="197" t="str">
        <f t="shared" ref="C19" si="7">IF(C8=C11,"Gerai","Klaida")</f>
        <v>Gerai</v>
      </c>
      <c r="D19" s="198" t="str">
        <f>IF(D9="Taip",IF(D8=D11,"Gerai","Klaida"),"Gerai")</f>
        <v>Gerai</v>
      </c>
      <c r="E19" s="198" t="str">
        <f t="shared" ref="E19:W19" si="8">IF(E9="Taip",IF(E8=E11,"Gerai","Klaida"),"Gerai")</f>
        <v>Gerai</v>
      </c>
      <c r="F19" s="198" t="str">
        <f t="shared" si="8"/>
        <v>Gerai</v>
      </c>
      <c r="G19" s="198" t="str">
        <f t="shared" si="8"/>
        <v>Gerai</v>
      </c>
      <c r="H19" s="198" t="str">
        <f t="shared" si="8"/>
        <v>Gerai</v>
      </c>
      <c r="I19" s="198" t="str">
        <f t="shared" si="8"/>
        <v>Gerai</v>
      </c>
      <c r="J19" s="198" t="str">
        <f t="shared" si="8"/>
        <v>Gerai</v>
      </c>
      <c r="K19" s="198" t="str">
        <f t="shared" si="8"/>
        <v>Gerai</v>
      </c>
      <c r="L19" s="198" t="str">
        <f t="shared" si="8"/>
        <v>Gerai</v>
      </c>
      <c r="M19" s="198" t="str">
        <f t="shared" si="8"/>
        <v>Gerai</v>
      </c>
      <c r="N19" s="198" t="str">
        <f t="shared" si="8"/>
        <v>Gerai</v>
      </c>
      <c r="O19" s="198" t="str">
        <f t="shared" si="8"/>
        <v>Gerai</v>
      </c>
      <c r="P19" s="198" t="str">
        <f t="shared" si="8"/>
        <v>Gerai</v>
      </c>
      <c r="Q19" s="198" t="str">
        <f t="shared" si="8"/>
        <v>Gerai</v>
      </c>
      <c r="R19" s="198" t="str">
        <f t="shared" si="8"/>
        <v>Gerai</v>
      </c>
      <c r="S19" s="198" t="str">
        <f t="shared" si="8"/>
        <v>Gerai</v>
      </c>
      <c r="T19" s="198" t="str">
        <f t="shared" si="8"/>
        <v>Gerai</v>
      </c>
      <c r="U19" s="198" t="str">
        <f t="shared" si="8"/>
        <v>Gerai</v>
      </c>
      <c r="V19" s="198" t="str">
        <f t="shared" si="8"/>
        <v>Gerai</v>
      </c>
      <c r="W19" s="199" t="str">
        <f t="shared" si="8"/>
        <v>Gerai</v>
      </c>
    </row>
    <row r="20" spans="1:23" x14ac:dyDescent="0.25">
      <c r="A20" t="s">
        <v>447</v>
      </c>
      <c r="B20" s="196" t="s">
        <v>1651</v>
      </c>
      <c r="C20" s="195"/>
      <c r="D20" s="637" t="str">
        <f>IF(D9="Taip",IF(D11=0,"Neužpildyta","Gerai"),"Gerai")</f>
        <v>Gerai</v>
      </c>
      <c r="E20" s="637" t="str">
        <f t="shared" ref="E20:W20" si="9">IF(E9="Taip",IF(E11=0,"Neužpildyta","Gerai"),"Gerai")</f>
        <v>Gerai</v>
      </c>
      <c r="F20" s="637" t="str">
        <f t="shared" si="9"/>
        <v>Gerai</v>
      </c>
      <c r="G20" s="637" t="str">
        <f t="shared" si="9"/>
        <v>Gerai</v>
      </c>
      <c r="H20" s="637" t="str">
        <f t="shared" si="9"/>
        <v>Gerai</v>
      </c>
      <c r="I20" s="637" t="str">
        <f t="shared" si="9"/>
        <v>Gerai</v>
      </c>
      <c r="J20" s="637" t="str">
        <f t="shared" si="9"/>
        <v>Gerai</v>
      </c>
      <c r="K20" s="637" t="str">
        <f t="shared" si="9"/>
        <v>Gerai</v>
      </c>
      <c r="L20" s="637" t="str">
        <f t="shared" si="9"/>
        <v>Gerai</v>
      </c>
      <c r="M20" s="637" t="str">
        <f t="shared" si="9"/>
        <v>Gerai</v>
      </c>
      <c r="N20" s="637" t="str">
        <f t="shared" si="9"/>
        <v>Gerai</v>
      </c>
      <c r="O20" s="637" t="str">
        <f t="shared" si="9"/>
        <v>Gerai</v>
      </c>
      <c r="P20" s="637" t="str">
        <f t="shared" si="9"/>
        <v>Gerai</v>
      </c>
      <c r="Q20" s="637" t="str">
        <f t="shared" si="9"/>
        <v>Gerai</v>
      </c>
      <c r="R20" s="637" t="str">
        <f t="shared" si="9"/>
        <v>Gerai</v>
      </c>
      <c r="S20" s="637" t="str">
        <f t="shared" si="9"/>
        <v>Gerai</v>
      </c>
      <c r="T20" s="637" t="str">
        <f t="shared" si="9"/>
        <v>Gerai</v>
      </c>
      <c r="U20" s="637" t="str">
        <f t="shared" si="9"/>
        <v>Gerai</v>
      </c>
      <c r="V20" s="637" t="str">
        <f t="shared" si="9"/>
        <v>Gerai</v>
      </c>
      <c r="W20" s="637" t="str">
        <f t="shared" si="9"/>
        <v>Gerai</v>
      </c>
    </row>
    <row r="21" spans="1:23" x14ac:dyDescent="0.25">
      <c r="A21" t="s">
        <v>1649</v>
      </c>
      <c r="B21" s="196" t="s">
        <v>1652</v>
      </c>
      <c r="C21" s="197" t="str">
        <f>IF(C8=C15,"Gerai","Klaida")</f>
        <v>Gerai</v>
      </c>
      <c r="D21" s="198" t="str">
        <f t="shared" ref="D21:W21" si="10">IF(D10="Taip",IF(D8=D15,"Gerai","Klaida"),"Gerai")</f>
        <v>Gerai</v>
      </c>
      <c r="E21" s="198" t="str">
        <f t="shared" si="10"/>
        <v>Gerai</v>
      </c>
      <c r="F21" s="198" t="str">
        <f t="shared" si="10"/>
        <v>Gerai</v>
      </c>
      <c r="G21" s="198" t="str">
        <f t="shared" si="10"/>
        <v>Gerai</v>
      </c>
      <c r="H21" s="198" t="str">
        <f t="shared" si="10"/>
        <v>Gerai</v>
      </c>
      <c r="I21" s="198" t="str">
        <f t="shared" si="10"/>
        <v>Gerai</v>
      </c>
      <c r="J21" s="198" t="str">
        <f t="shared" si="10"/>
        <v>Gerai</v>
      </c>
      <c r="K21" s="198" t="str">
        <f t="shared" si="10"/>
        <v>Gerai</v>
      </c>
      <c r="L21" s="198" t="str">
        <f t="shared" si="10"/>
        <v>Gerai</v>
      </c>
      <c r="M21" s="198" t="str">
        <f t="shared" si="10"/>
        <v>Gerai</v>
      </c>
      <c r="N21" s="198" t="str">
        <f t="shared" si="10"/>
        <v>Gerai</v>
      </c>
      <c r="O21" s="198" t="str">
        <f t="shared" si="10"/>
        <v>Gerai</v>
      </c>
      <c r="P21" s="198" t="str">
        <f t="shared" si="10"/>
        <v>Gerai</v>
      </c>
      <c r="Q21" s="198" t="str">
        <f t="shared" si="10"/>
        <v>Gerai</v>
      </c>
      <c r="R21" s="198" t="str">
        <f t="shared" si="10"/>
        <v>Gerai</v>
      </c>
      <c r="S21" s="198" t="str">
        <f t="shared" si="10"/>
        <v>Gerai</v>
      </c>
      <c r="T21" s="198" t="str">
        <f t="shared" si="10"/>
        <v>Gerai</v>
      </c>
      <c r="U21" s="198" t="str">
        <f t="shared" si="10"/>
        <v>Gerai</v>
      </c>
      <c r="V21" s="198" t="str">
        <f t="shared" si="10"/>
        <v>Gerai</v>
      </c>
      <c r="W21" s="199" t="str">
        <f t="shared" si="10"/>
        <v>Gerai</v>
      </c>
    </row>
    <row r="22" spans="1:23" x14ac:dyDescent="0.25">
      <c r="A22" t="s">
        <v>1648</v>
      </c>
      <c r="B22" s="196" t="s">
        <v>1653</v>
      </c>
      <c r="C22" s="195"/>
      <c r="D22" s="637" t="str">
        <f>IF(D10="Taip",IF(D15=0,"Neužpildyta","Gerai"),"Gerai")</f>
        <v>Gerai</v>
      </c>
      <c r="E22" s="637" t="str">
        <f t="shared" ref="E22:W22" si="11">IF(E10="Taip",IF(E15=0,"Neužpildyta","Gerai"),"Gerai")</f>
        <v>Gerai</v>
      </c>
      <c r="F22" s="637" t="str">
        <f t="shared" si="11"/>
        <v>Gerai</v>
      </c>
      <c r="G22" s="637" t="str">
        <f t="shared" si="11"/>
        <v>Gerai</v>
      </c>
      <c r="H22" s="637" t="str">
        <f t="shared" si="11"/>
        <v>Gerai</v>
      </c>
      <c r="I22" s="637" t="str">
        <f t="shared" si="11"/>
        <v>Gerai</v>
      </c>
      <c r="J22" s="637" t="str">
        <f t="shared" si="11"/>
        <v>Gerai</v>
      </c>
      <c r="K22" s="637" t="str">
        <f t="shared" si="11"/>
        <v>Gerai</v>
      </c>
      <c r="L22" s="637" t="str">
        <f t="shared" si="11"/>
        <v>Gerai</v>
      </c>
      <c r="M22" s="637" t="str">
        <f t="shared" si="11"/>
        <v>Gerai</v>
      </c>
      <c r="N22" s="637" t="str">
        <f t="shared" si="11"/>
        <v>Gerai</v>
      </c>
      <c r="O22" s="637" t="str">
        <f t="shared" si="11"/>
        <v>Gerai</v>
      </c>
      <c r="P22" s="637" t="str">
        <f t="shared" si="11"/>
        <v>Gerai</v>
      </c>
      <c r="Q22" s="637" t="str">
        <f t="shared" si="11"/>
        <v>Gerai</v>
      </c>
      <c r="R22" s="637" t="str">
        <f t="shared" si="11"/>
        <v>Gerai</v>
      </c>
      <c r="S22" s="637" t="str">
        <f t="shared" si="11"/>
        <v>Gerai</v>
      </c>
      <c r="T22" s="637" t="str">
        <f t="shared" si="11"/>
        <v>Gerai</v>
      </c>
      <c r="U22" s="637" t="str">
        <f t="shared" si="11"/>
        <v>Gerai</v>
      </c>
      <c r="V22" s="637" t="str">
        <f t="shared" si="11"/>
        <v>Gerai</v>
      </c>
      <c r="W22" s="637" t="str">
        <f t="shared" si="11"/>
        <v>Gerai</v>
      </c>
    </row>
    <row r="24" spans="1:23" x14ac:dyDescent="0.25">
      <c r="B24" s="94"/>
    </row>
    <row r="25" spans="1:23" x14ac:dyDescent="0.25">
      <c r="B25" s="94"/>
    </row>
    <row r="26" spans="1:23" x14ac:dyDescent="0.25">
      <c r="A26" s="1"/>
      <c r="B26" s="358" t="s">
        <v>1356</v>
      </c>
    </row>
    <row r="27" spans="1:23" ht="180" x14ac:dyDescent="0.25">
      <c r="A27" s="1">
        <v>1</v>
      </c>
      <c r="B27" s="333" t="s">
        <v>1634</v>
      </c>
    </row>
    <row r="28" spans="1:23" ht="105" x14ac:dyDescent="0.25">
      <c r="A28" s="1">
        <v>2</v>
      </c>
      <c r="B28" s="333" t="s">
        <v>1633</v>
      </c>
    </row>
    <row r="29" spans="1:23" ht="45" x14ac:dyDescent="0.25">
      <c r="A29" s="1">
        <v>3</v>
      </c>
      <c r="B29" s="333" t="s">
        <v>1359</v>
      </c>
    </row>
    <row r="30" spans="1:23" ht="45" x14ac:dyDescent="0.25">
      <c r="A30" s="1">
        <v>4</v>
      </c>
      <c r="B30" s="333" t="s">
        <v>1358</v>
      </c>
    </row>
    <row r="31" spans="1:23" ht="60" x14ac:dyDescent="0.25">
      <c r="A31" s="1">
        <v>5</v>
      </c>
      <c r="B31" s="333" t="s">
        <v>1357</v>
      </c>
    </row>
    <row r="32" spans="1:23" ht="105" x14ac:dyDescent="0.25">
      <c r="A32" s="1">
        <v>6</v>
      </c>
      <c r="B32" s="333"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9" type="noConversion"/>
  <dataValidations xWindow="514" yWindow="600" count="1">
    <dataValidation type="decimal" allowBlank="1" showInputMessage="1" showErrorMessage="1" prompt="Maksimali reikšmė - 100" sqref="D12:W14 D16:W18" xr:uid="{715F3102-926F-4F1F-8EA2-AE82F5C5211D}">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B1AF-FF34-4DB8-A39F-6ED6F18B6E0A}">
  <dimension ref="A1:G177"/>
  <sheetViews>
    <sheetView topLeftCell="A40" zoomScaleNormal="100" workbookViewId="0">
      <selection activeCell="E36" sqref="E36"/>
    </sheetView>
  </sheetViews>
  <sheetFormatPr defaultColWidth="9.140625" defaultRowHeight="15" x14ac:dyDescent="0.25"/>
  <cols>
    <col min="1" max="1" width="8.7109375" style="105" customWidth="1"/>
    <col min="2" max="2" width="12.7109375" style="105" customWidth="1"/>
    <col min="3" max="3" width="28.7109375" style="13" customWidth="1"/>
    <col min="4" max="4" width="70.7109375" style="13" customWidth="1"/>
    <col min="5" max="7" width="20.7109375" style="13" customWidth="1"/>
    <col min="8" max="8" width="50.7109375" style="13" customWidth="1"/>
    <col min="9" max="9" width="40.7109375" style="13" customWidth="1"/>
    <col min="10" max="10" width="20.7109375" style="13" customWidth="1"/>
    <col min="11" max="16384" width="9.140625" style="13"/>
  </cols>
  <sheetData>
    <row r="1" spans="1:7" s="41" customFormat="1" ht="18.75" x14ac:dyDescent="0.25">
      <c r="A1" s="103" t="s">
        <v>221</v>
      </c>
      <c r="B1" s="43" t="s">
        <v>636</v>
      </c>
      <c r="C1" s="43"/>
      <c r="D1" s="43"/>
      <c r="E1" s="43"/>
      <c r="F1" s="43"/>
      <c r="G1" s="43"/>
    </row>
    <row r="2" spans="1:7" x14ac:dyDescent="0.25">
      <c r="A2" s="104"/>
      <c r="B2" s="104"/>
      <c r="C2" s="1"/>
      <c r="D2" s="1"/>
      <c r="E2" s="1"/>
      <c r="F2" s="1"/>
      <c r="G2" s="1"/>
    </row>
    <row r="3" spans="1:7" x14ac:dyDescent="0.25">
      <c r="A3" s="1"/>
      <c r="B3" s="139" t="s">
        <v>1272</v>
      </c>
      <c r="C3" s="204" t="str">
        <f>'1'!C8</f>
        <v>ŠAKI</v>
      </c>
    </row>
    <row r="4" spans="1:7" customFormat="1" ht="15.75" thickBot="1" x14ac:dyDescent="0.3"/>
    <row r="5" spans="1:7" x14ac:dyDescent="0.25">
      <c r="A5" s="104"/>
      <c r="B5" s="316">
        <v>1</v>
      </c>
      <c r="C5" s="317">
        <v>2</v>
      </c>
      <c r="D5" s="317">
        <v>3</v>
      </c>
      <c r="E5" s="317">
        <v>4</v>
      </c>
      <c r="F5" s="317">
        <v>5</v>
      </c>
      <c r="G5" s="319">
        <v>6</v>
      </c>
    </row>
    <row r="6" spans="1:7" ht="45" x14ac:dyDescent="0.25">
      <c r="A6" s="104"/>
      <c r="B6" s="360" t="s">
        <v>54</v>
      </c>
      <c r="C6" s="95" t="s">
        <v>659</v>
      </c>
      <c r="D6" s="32" t="s">
        <v>660</v>
      </c>
      <c r="E6" s="96" t="s">
        <v>642</v>
      </c>
      <c r="F6" s="96" t="s">
        <v>643</v>
      </c>
      <c r="G6" s="361" t="s">
        <v>1348</v>
      </c>
    </row>
    <row r="7" spans="1:7" x14ac:dyDescent="0.25">
      <c r="A7" s="104" t="s">
        <v>243</v>
      </c>
      <c r="B7" s="362" t="s">
        <v>0</v>
      </c>
      <c r="C7" s="23" t="s">
        <v>20</v>
      </c>
      <c r="D7" s="97" t="str">
        <f>VLOOKUP(B7,'7'!$B$7:$C$26,2,FALSE)</f>
        <v>Parama kaimo gyventojų verslo pradžiai</v>
      </c>
      <c r="E7" s="749" t="str">
        <f>HLOOKUP(B7,'10'!$D$6:$W$18,13,FALSE)</f>
        <v>Siekiamas pokytis - padidinta paslaugų kaimo vietovėse įvairovė ir/ar pagerintas jų prieinamumas.</v>
      </c>
      <c r="F7" s="750"/>
      <c r="G7" s="751"/>
    </row>
    <row r="8" spans="1:7" x14ac:dyDescent="0.25">
      <c r="A8" s="104" t="s">
        <v>244</v>
      </c>
      <c r="B8" s="363"/>
      <c r="C8" s="98" t="s">
        <v>537</v>
      </c>
      <c r="D8" s="99">
        <f>VLOOKUP(B7,'9'!$B$8:$D$27,3,FALSE)</f>
        <v>2</v>
      </c>
      <c r="E8" s="752"/>
      <c r="F8" s="753"/>
      <c r="G8" s="754"/>
    </row>
    <row r="9" spans="1:7" x14ac:dyDescent="0.25">
      <c r="A9" s="104" t="s">
        <v>245</v>
      </c>
      <c r="B9" s="363"/>
      <c r="C9" s="100" t="s">
        <v>639</v>
      </c>
      <c r="D9" s="88" t="s">
        <v>1768</v>
      </c>
      <c r="E9" s="753"/>
      <c r="F9" s="753"/>
      <c r="G9" s="754"/>
    </row>
    <row r="10" spans="1:7" ht="30" x14ac:dyDescent="0.25">
      <c r="A10" s="104" t="s">
        <v>246</v>
      </c>
      <c r="B10" s="363"/>
      <c r="C10" s="101" t="s">
        <v>640</v>
      </c>
      <c r="D10" s="89" t="s">
        <v>1769</v>
      </c>
      <c r="E10" s="753"/>
      <c r="F10" s="753"/>
      <c r="G10" s="754"/>
    </row>
    <row r="11" spans="1:7" x14ac:dyDescent="0.25">
      <c r="A11" s="104" t="s">
        <v>247</v>
      </c>
      <c r="B11" s="363"/>
      <c r="C11" s="102" t="s">
        <v>641</v>
      </c>
      <c r="D11" s="90"/>
      <c r="E11" s="756"/>
      <c r="F11" s="756"/>
      <c r="G11" s="757"/>
    </row>
    <row r="12" spans="1:7" ht="45" x14ac:dyDescent="0.25">
      <c r="A12" s="104" t="s">
        <v>248</v>
      </c>
      <c r="B12" s="363"/>
      <c r="C12" s="28" t="s">
        <v>366</v>
      </c>
      <c r="D12" s="91" t="s">
        <v>1863</v>
      </c>
      <c r="E12" s="13" t="s">
        <v>149</v>
      </c>
      <c r="F12" s="13">
        <v>2023</v>
      </c>
      <c r="G12" s="364">
        <v>1</v>
      </c>
    </row>
    <row r="13" spans="1:7" ht="30" x14ac:dyDescent="0.25">
      <c r="A13" s="104" t="s">
        <v>249</v>
      </c>
      <c r="B13" s="363"/>
      <c r="C13" s="28" t="s">
        <v>367</v>
      </c>
      <c r="D13" s="91" t="s">
        <v>1864</v>
      </c>
      <c r="E13" s="13" t="s">
        <v>149</v>
      </c>
      <c r="F13" s="13">
        <v>2023</v>
      </c>
      <c r="G13" s="364">
        <v>1</v>
      </c>
    </row>
    <row r="14" spans="1:7" x14ac:dyDescent="0.25">
      <c r="A14" s="104" t="s">
        <v>250</v>
      </c>
      <c r="B14" s="365"/>
      <c r="C14" s="26" t="s">
        <v>368</v>
      </c>
      <c r="D14" s="92"/>
      <c r="E14" s="93"/>
      <c r="F14" s="93"/>
      <c r="G14" s="366"/>
    </row>
    <row r="15" spans="1:7" x14ac:dyDescent="0.25">
      <c r="A15" s="104" t="s">
        <v>251</v>
      </c>
      <c r="B15" s="362" t="s">
        <v>1</v>
      </c>
      <c r="C15" s="23" t="s">
        <v>20</v>
      </c>
      <c r="D15" s="97" t="str">
        <f>VLOOKUP(B15,'7'!$B$7:$C$26,2,FALSE)</f>
        <v>Parama smulkaus verslo kaime plėtrai</v>
      </c>
      <c r="E15" s="749" t="str">
        <f>HLOOKUP(B15,'10'!$D$6:$W$18,13,FALSE)</f>
        <v>Siekiamas pokytis: padidėjęs naujų turizmo paslaugų skaičius VVG teritorijoje; dažniau taikomi pažangūs technologiniai sprendimai, prisidedantys prie kaimo verslų konukurencingumo didinimo.</v>
      </c>
      <c r="F15" s="750"/>
      <c r="G15" s="751"/>
    </row>
    <row r="16" spans="1:7" x14ac:dyDescent="0.25">
      <c r="A16" s="104" t="s">
        <v>252</v>
      </c>
      <c r="B16" s="363"/>
      <c r="C16" s="98" t="s">
        <v>537</v>
      </c>
      <c r="D16" s="99">
        <f>VLOOKUP(B15,'9'!$B$8:$D$27,3,FALSE)</f>
        <v>2</v>
      </c>
      <c r="E16" s="752"/>
      <c r="F16" s="753"/>
      <c r="G16" s="754"/>
    </row>
    <row r="17" spans="1:7" x14ac:dyDescent="0.25">
      <c r="A17" s="104" t="s">
        <v>478</v>
      </c>
      <c r="B17" s="363"/>
      <c r="C17" s="23" t="s">
        <v>639</v>
      </c>
      <c r="D17" s="88" t="s">
        <v>1768</v>
      </c>
      <c r="E17" s="753"/>
      <c r="F17" s="753"/>
      <c r="G17" s="754"/>
    </row>
    <row r="18" spans="1:7" ht="30" x14ac:dyDescent="0.25">
      <c r="A18" s="104" t="s">
        <v>479</v>
      </c>
      <c r="B18" s="363"/>
      <c r="C18" s="28" t="s">
        <v>640</v>
      </c>
      <c r="D18" s="89" t="s">
        <v>1769</v>
      </c>
      <c r="E18" s="753"/>
      <c r="F18" s="753"/>
      <c r="G18" s="754"/>
    </row>
    <row r="19" spans="1:7" x14ac:dyDescent="0.25">
      <c r="A19" s="104" t="s">
        <v>480</v>
      </c>
      <c r="B19" s="363"/>
      <c r="C19" s="26" t="s">
        <v>641</v>
      </c>
      <c r="D19" s="90"/>
      <c r="E19" s="756"/>
      <c r="F19" s="756"/>
      <c r="G19" s="757"/>
    </row>
    <row r="20" spans="1:7" ht="30" x14ac:dyDescent="0.25">
      <c r="A20" s="104" t="s">
        <v>943</v>
      </c>
      <c r="B20" s="363"/>
      <c r="C20" s="28" t="s">
        <v>366</v>
      </c>
      <c r="D20" s="91" t="s">
        <v>1856</v>
      </c>
      <c r="E20" s="13" t="s">
        <v>149</v>
      </c>
      <c r="F20" s="13">
        <v>2023</v>
      </c>
      <c r="G20" s="364">
        <v>1</v>
      </c>
    </row>
    <row r="21" spans="1:7" ht="30" x14ac:dyDescent="0.25">
      <c r="A21" s="104" t="s">
        <v>944</v>
      </c>
      <c r="B21" s="363"/>
      <c r="C21" s="28" t="s">
        <v>367</v>
      </c>
      <c r="D21" s="91" t="s">
        <v>1862</v>
      </c>
      <c r="E21" s="13" t="s">
        <v>149</v>
      </c>
      <c r="F21" s="13">
        <v>2023</v>
      </c>
      <c r="G21" s="364">
        <v>1</v>
      </c>
    </row>
    <row r="22" spans="1:7" ht="30" x14ac:dyDescent="0.25">
      <c r="A22" s="104" t="s">
        <v>945</v>
      </c>
      <c r="B22" s="365"/>
      <c r="C22" s="26" t="s">
        <v>368</v>
      </c>
      <c r="D22" s="92" t="s">
        <v>1857</v>
      </c>
      <c r="E22" s="13" t="s">
        <v>149</v>
      </c>
      <c r="F22" s="93">
        <v>2023</v>
      </c>
      <c r="G22" s="366">
        <v>1</v>
      </c>
    </row>
    <row r="23" spans="1:7" x14ac:dyDescent="0.25">
      <c r="A23" s="104" t="s">
        <v>946</v>
      </c>
      <c r="B23" s="362" t="s">
        <v>2</v>
      </c>
      <c r="C23" s="23" t="s">
        <v>20</v>
      </c>
      <c r="D23" s="97" t="str">
        <f>VLOOKUP(B23,'7'!$B$7:$C$26,2,FALSE)</f>
        <v>Privataus ir viešojo sektoriaus  bendradarbiavimo plėtra</v>
      </c>
      <c r="E23" s="749" t="str">
        <f>HLOOKUP(B23,'10'!$D$6:$W$18,13,FALSE)</f>
        <v>Siekiamas pokytis - sukuriama tvirta tarpsektorinė partnerystė, kuri užtikrins vietos išteklių integraciją į turizmo paslaugas, taip prisidėdama prie teritorijos kryptingo ekonomikos augimo.</v>
      </c>
      <c r="F23" s="750"/>
      <c r="G23" s="751"/>
    </row>
    <row r="24" spans="1:7" x14ac:dyDescent="0.25">
      <c r="A24" s="104" t="s">
        <v>947</v>
      </c>
      <c r="B24" s="363"/>
      <c r="C24" s="98" t="s">
        <v>537</v>
      </c>
      <c r="D24" s="99">
        <f>VLOOKUP(B23,'9'!$B$8:$D$27,3,FALSE)</f>
        <v>3</v>
      </c>
      <c r="E24" s="752"/>
      <c r="F24" s="753"/>
      <c r="G24" s="754"/>
    </row>
    <row r="25" spans="1:7" ht="30" x14ac:dyDescent="0.25">
      <c r="A25" s="104" t="s">
        <v>948</v>
      </c>
      <c r="B25" s="363"/>
      <c r="C25" s="23" t="s">
        <v>639</v>
      </c>
      <c r="D25" s="88" t="s">
        <v>1769</v>
      </c>
      <c r="E25" s="752"/>
      <c r="F25" s="753"/>
      <c r="G25" s="754"/>
    </row>
    <row r="26" spans="1:7" ht="30" x14ac:dyDescent="0.25">
      <c r="A26" s="104" t="s">
        <v>949</v>
      </c>
      <c r="B26" s="363"/>
      <c r="C26" s="28" t="s">
        <v>640</v>
      </c>
      <c r="D26" s="89" t="s">
        <v>1770</v>
      </c>
      <c r="E26" s="752"/>
      <c r="F26" s="753"/>
      <c r="G26" s="754"/>
    </row>
    <row r="27" spans="1:7" ht="30" x14ac:dyDescent="0.25">
      <c r="A27" s="104" t="s">
        <v>950</v>
      </c>
      <c r="B27" s="363"/>
      <c r="C27" s="26" t="s">
        <v>641</v>
      </c>
      <c r="D27" s="90" t="s">
        <v>1771</v>
      </c>
      <c r="E27" s="755"/>
      <c r="F27" s="756"/>
      <c r="G27" s="757"/>
    </row>
    <row r="28" spans="1:7" ht="30" x14ac:dyDescent="0.25">
      <c r="A28" s="104" t="s">
        <v>951</v>
      </c>
      <c r="B28" s="363"/>
      <c r="C28" s="28" t="s">
        <v>366</v>
      </c>
      <c r="D28" s="91" t="s">
        <v>1858</v>
      </c>
      <c r="E28" s="13">
        <v>0</v>
      </c>
      <c r="F28" s="13">
        <v>2023</v>
      </c>
      <c r="G28" s="364">
        <v>1</v>
      </c>
    </row>
    <row r="29" spans="1:7" x14ac:dyDescent="0.25">
      <c r="A29" s="104" t="s">
        <v>952</v>
      </c>
      <c r="B29" s="363"/>
      <c r="C29" s="28" t="s">
        <v>367</v>
      </c>
      <c r="D29" s="91"/>
      <c r="G29" s="364"/>
    </row>
    <row r="30" spans="1:7" x14ac:dyDescent="0.25">
      <c r="A30" s="104" t="s">
        <v>953</v>
      </c>
      <c r="B30" s="365"/>
      <c r="C30" s="26" t="s">
        <v>368</v>
      </c>
      <c r="D30" s="92"/>
      <c r="E30" s="93"/>
      <c r="F30" s="93"/>
      <c r="G30" s="366"/>
    </row>
    <row r="31" spans="1:7" x14ac:dyDescent="0.25">
      <c r="A31" s="104" t="s">
        <v>954</v>
      </c>
      <c r="B31" s="362" t="s">
        <v>3</v>
      </c>
      <c r="C31" s="23" t="s">
        <v>20</v>
      </c>
      <c r="D31" s="97" t="str">
        <f>VLOOKUP(B31,'7'!$B$7:$C$26,2,FALSE)</f>
        <v>Bendruomeninio verslo kūrimas ir plėtra</v>
      </c>
      <c r="E31" s="749" t="str">
        <f>HLOOKUP(B31,'10'!$D$6:$W$18,13,FALSE)</f>
        <v>Siekiamas pokytis - sustiprėjusios bendruomeninių organizacijų galimybės organizuoti ekonomines veiklas ir užimtumą (vietos bendruomenės dalyvaus teikiant su turizmu susijusias paslaugas, teikiant  viešąsias ir kitas aktualias vietos gyventojams paslaugas).</v>
      </c>
      <c r="F31" s="750"/>
      <c r="G31" s="751"/>
    </row>
    <row r="32" spans="1:7" x14ac:dyDescent="0.25">
      <c r="A32" s="104" t="s">
        <v>955</v>
      </c>
      <c r="B32" s="363"/>
      <c r="C32" s="98" t="s">
        <v>537</v>
      </c>
      <c r="D32" s="99">
        <f>VLOOKUP(B31,'9'!$B$8:$D$27,3,FALSE)</f>
        <v>3</v>
      </c>
      <c r="E32" s="752"/>
      <c r="F32" s="753"/>
      <c r="G32" s="754"/>
    </row>
    <row r="33" spans="1:7" ht="30" x14ac:dyDescent="0.25">
      <c r="A33" s="104" t="s">
        <v>956</v>
      </c>
      <c r="B33" s="363"/>
      <c r="C33" s="23" t="s">
        <v>639</v>
      </c>
      <c r="D33" s="88" t="s">
        <v>1769</v>
      </c>
      <c r="E33" s="752"/>
      <c r="F33" s="753"/>
      <c r="G33" s="754"/>
    </row>
    <row r="34" spans="1:7" ht="30" x14ac:dyDescent="0.25">
      <c r="A34" s="104" t="s">
        <v>957</v>
      </c>
      <c r="B34" s="363"/>
      <c r="C34" s="28" t="s">
        <v>640</v>
      </c>
      <c r="D34" s="89" t="s">
        <v>1770</v>
      </c>
      <c r="E34" s="752"/>
      <c r="F34" s="753"/>
      <c r="G34" s="754"/>
    </row>
    <row r="35" spans="1:7" ht="30" x14ac:dyDescent="0.25">
      <c r="A35" s="104" t="s">
        <v>958</v>
      </c>
      <c r="B35" s="363"/>
      <c r="C35" s="26" t="s">
        <v>641</v>
      </c>
      <c r="D35" s="90" t="s">
        <v>1771</v>
      </c>
      <c r="E35" s="755"/>
      <c r="F35" s="756"/>
      <c r="G35" s="757"/>
    </row>
    <row r="36" spans="1:7" ht="30" x14ac:dyDescent="0.25">
      <c r="A36" s="104" t="s">
        <v>959</v>
      </c>
      <c r="B36" s="363"/>
      <c r="C36" s="28" t="s">
        <v>366</v>
      </c>
      <c r="D36" s="91" t="s">
        <v>1859</v>
      </c>
      <c r="E36" s="13">
        <v>10</v>
      </c>
      <c r="F36" s="13">
        <v>2023</v>
      </c>
      <c r="G36" s="364">
        <v>16</v>
      </c>
    </row>
    <row r="37" spans="1:7" ht="30" x14ac:dyDescent="0.25">
      <c r="A37" s="104" t="s">
        <v>960</v>
      </c>
      <c r="B37" s="363"/>
      <c r="C37" s="28" t="s">
        <v>367</v>
      </c>
      <c r="D37" s="91" t="s">
        <v>1875</v>
      </c>
      <c r="E37" s="13">
        <v>1</v>
      </c>
      <c r="F37" s="13">
        <v>2023</v>
      </c>
      <c r="G37" s="364">
        <v>2</v>
      </c>
    </row>
    <row r="38" spans="1:7" x14ac:dyDescent="0.25">
      <c r="A38" s="104" t="s">
        <v>961</v>
      </c>
      <c r="B38" s="365"/>
      <c r="C38" s="26" t="s">
        <v>368</v>
      </c>
      <c r="D38" s="92" t="s">
        <v>1860</v>
      </c>
      <c r="E38" s="93">
        <v>23</v>
      </c>
      <c r="F38" s="93">
        <v>2022</v>
      </c>
      <c r="G38" s="366">
        <v>25</v>
      </c>
    </row>
    <row r="39" spans="1:7" ht="30" x14ac:dyDescent="0.25">
      <c r="A39" s="104" t="s">
        <v>962</v>
      </c>
      <c r="B39" s="362" t="s">
        <v>4</v>
      </c>
      <c r="C39" s="23" t="s">
        <v>20</v>
      </c>
      <c r="D39" s="97" t="str">
        <f>VLOOKUP(B39,'7'!$B$7:$C$26,2,FALSE)</f>
        <v xml:space="preserve">Kokybiško gyventojų užimtumo ir socialinės integracijos veiklų plėtra per bendruomenių sutelktumą  </v>
      </c>
      <c r="E39" s="749" t="str">
        <f>HLOOKUP(B39,'10'!$D$6:$W$18,13,FALSE)</f>
        <v>Siekiamas pokytis -  padidėjusi bendruomeninių veiklų pasiūla įtraukianti jaunimą ir socialinėje atskirtyje esančius asmenis.</v>
      </c>
      <c r="F39" s="750"/>
      <c r="G39" s="751"/>
    </row>
    <row r="40" spans="1:7" x14ac:dyDescent="0.25">
      <c r="A40" s="104" t="s">
        <v>963</v>
      </c>
      <c r="B40" s="363"/>
      <c r="C40" s="98" t="s">
        <v>537</v>
      </c>
      <c r="D40" s="99">
        <f>VLOOKUP(B39,'9'!$B$8:$D$27,3,FALSE)</f>
        <v>3</v>
      </c>
      <c r="E40" s="752"/>
      <c r="F40" s="753"/>
      <c r="G40" s="754"/>
    </row>
    <row r="41" spans="1:7" ht="30" x14ac:dyDescent="0.25">
      <c r="A41" s="104" t="s">
        <v>964</v>
      </c>
      <c r="B41" s="363"/>
      <c r="C41" s="23" t="s">
        <v>639</v>
      </c>
      <c r="D41" s="88" t="s">
        <v>1770</v>
      </c>
      <c r="E41" s="752"/>
      <c r="F41" s="753"/>
      <c r="G41" s="754"/>
    </row>
    <row r="42" spans="1:7" ht="30" x14ac:dyDescent="0.25">
      <c r="A42" s="104" t="s">
        <v>965</v>
      </c>
      <c r="B42" s="363"/>
      <c r="C42" s="28" t="s">
        <v>640</v>
      </c>
      <c r="D42" s="89" t="s">
        <v>1771</v>
      </c>
      <c r="E42" s="752"/>
      <c r="F42" s="753"/>
      <c r="G42" s="754"/>
    </row>
    <row r="43" spans="1:7" x14ac:dyDescent="0.25">
      <c r="A43" s="104" t="s">
        <v>966</v>
      </c>
      <c r="B43" s="363"/>
      <c r="C43" s="26" t="s">
        <v>641</v>
      </c>
      <c r="D43" s="90" t="s">
        <v>1768</v>
      </c>
      <c r="E43" s="755"/>
      <c r="F43" s="756"/>
      <c r="G43" s="757"/>
    </row>
    <row r="44" spans="1:7" ht="30" x14ac:dyDescent="0.25">
      <c r="A44" s="104" t="s">
        <v>967</v>
      </c>
      <c r="B44" s="363"/>
      <c r="C44" s="28" t="s">
        <v>366</v>
      </c>
      <c r="D44" s="91" t="s">
        <v>1878</v>
      </c>
      <c r="E44" s="13" t="s">
        <v>149</v>
      </c>
      <c r="F44" s="13">
        <v>2023</v>
      </c>
      <c r="G44" s="364" t="s">
        <v>1803</v>
      </c>
    </row>
    <row r="45" spans="1:7" x14ac:dyDescent="0.25">
      <c r="A45" s="104" t="s">
        <v>968</v>
      </c>
      <c r="B45" s="363"/>
      <c r="C45" s="28" t="s">
        <v>367</v>
      </c>
      <c r="D45" s="91" t="s">
        <v>1861</v>
      </c>
      <c r="E45" s="13" t="s">
        <v>149</v>
      </c>
      <c r="F45" s="13">
        <v>2023</v>
      </c>
      <c r="G45" s="364" t="s">
        <v>1803</v>
      </c>
    </row>
    <row r="46" spans="1:7" ht="30" x14ac:dyDescent="0.25">
      <c r="A46" s="104" t="s">
        <v>969</v>
      </c>
      <c r="B46" s="365"/>
      <c r="C46" s="26" t="s">
        <v>368</v>
      </c>
      <c r="D46" s="91" t="s">
        <v>1865</v>
      </c>
      <c r="E46" s="13" t="s">
        <v>1779</v>
      </c>
      <c r="F46" s="13">
        <v>2021</v>
      </c>
      <c r="G46" s="364" t="s">
        <v>1780</v>
      </c>
    </row>
    <row r="47" spans="1:7" x14ac:dyDescent="0.25">
      <c r="A47" s="104" t="s">
        <v>970</v>
      </c>
      <c r="B47" s="362" t="s">
        <v>5</v>
      </c>
      <c r="C47" s="23" t="s">
        <v>1107</v>
      </c>
      <c r="D47" s="97" t="str">
        <f>VLOOKUP(B47,'7'!$B$7:$C$26,2,FALSE)</f>
        <v>Nevyriausybinio sektoriaus gebėjimų stiprinimas</v>
      </c>
      <c r="E47" s="749" t="str">
        <f>HLOOKUP(B47,'10'!$D$6:$W$18,13,FALSE)</f>
        <v>Siekiamas pokytis -  sustiprintos NVO kompetencijos ir pagerėjusi NVO sektoriaus paslaugų kokybė. Socialinėje atskirtyje esantys asmenys įtraukti į NVO sektoriaus veiklą, padidinant jų įgūdžius, vadybinius ir organizacinius gebėjimus.</v>
      </c>
      <c r="F47" s="750"/>
      <c r="G47" s="751"/>
    </row>
    <row r="48" spans="1:7" x14ac:dyDescent="0.25">
      <c r="A48" s="104" t="s">
        <v>971</v>
      </c>
      <c r="B48" s="363"/>
      <c r="C48" s="98" t="s">
        <v>537</v>
      </c>
      <c r="D48" s="99">
        <f>VLOOKUP(B47,'9'!$B$8:$D$27,3,FALSE)</f>
        <v>3</v>
      </c>
      <c r="E48" s="752"/>
      <c r="F48" s="753"/>
      <c r="G48" s="754"/>
    </row>
    <row r="49" spans="1:7" ht="30" x14ac:dyDescent="0.25">
      <c r="A49" s="104" t="s">
        <v>972</v>
      </c>
      <c r="B49" s="363"/>
      <c r="C49" s="23" t="s">
        <v>639</v>
      </c>
      <c r="D49" s="88" t="s">
        <v>1770</v>
      </c>
      <c r="E49" s="752"/>
      <c r="F49" s="753"/>
      <c r="G49" s="754"/>
    </row>
    <row r="50" spans="1:7" ht="30" x14ac:dyDescent="0.25">
      <c r="A50" s="104" t="s">
        <v>973</v>
      </c>
      <c r="B50" s="363"/>
      <c r="C50" s="28" t="s">
        <v>640</v>
      </c>
      <c r="D50" s="89" t="s">
        <v>1771</v>
      </c>
      <c r="E50" s="752"/>
      <c r="F50" s="753"/>
      <c r="G50" s="754"/>
    </row>
    <row r="51" spans="1:7" x14ac:dyDescent="0.25">
      <c r="A51" s="104" t="s">
        <v>974</v>
      </c>
      <c r="B51" s="363"/>
      <c r="C51" s="26" t="s">
        <v>641</v>
      </c>
      <c r="D51" s="90" t="s">
        <v>1768</v>
      </c>
      <c r="E51" s="755"/>
      <c r="F51" s="756"/>
      <c r="G51" s="757"/>
    </row>
    <row r="52" spans="1:7" ht="45" x14ac:dyDescent="0.25">
      <c r="A52" s="104" t="s">
        <v>975</v>
      </c>
      <c r="B52" s="363"/>
      <c r="C52" s="28" t="s">
        <v>366</v>
      </c>
      <c r="D52" s="91" t="s">
        <v>1876</v>
      </c>
      <c r="E52" s="13">
        <v>0</v>
      </c>
      <c r="F52" s="13">
        <v>2023</v>
      </c>
      <c r="G52" s="364" t="s">
        <v>1880</v>
      </c>
    </row>
    <row r="53" spans="1:7" x14ac:dyDescent="0.25">
      <c r="A53" s="104" t="s">
        <v>976</v>
      </c>
      <c r="B53" s="363"/>
      <c r="C53" s="28" t="s">
        <v>367</v>
      </c>
      <c r="D53" s="91"/>
      <c r="G53" s="364"/>
    </row>
    <row r="54" spans="1:7" x14ac:dyDescent="0.25">
      <c r="A54" s="104" t="s">
        <v>977</v>
      </c>
      <c r="B54" s="365"/>
      <c r="C54" s="26" t="s">
        <v>368</v>
      </c>
      <c r="D54" s="92"/>
      <c r="E54" s="93"/>
      <c r="F54" s="93"/>
      <c r="G54" s="366"/>
    </row>
    <row r="55" spans="1:7" x14ac:dyDescent="0.25">
      <c r="A55" s="104" t="s">
        <v>978</v>
      </c>
      <c r="B55" s="362" t="s">
        <v>6</v>
      </c>
      <c r="C55" s="23" t="s">
        <v>20</v>
      </c>
      <c r="D55" s="97">
        <f>VLOOKUP(B55,'7'!$B$7:$C$26,2,FALSE)</f>
        <v>0</v>
      </c>
      <c r="E55" s="749">
        <f>HLOOKUP(B55,'10'!$D$6:$W$18,13,FALSE)</f>
        <v>0</v>
      </c>
      <c r="F55" s="750"/>
      <c r="G55" s="751"/>
    </row>
    <row r="56" spans="1:7" x14ac:dyDescent="0.25">
      <c r="A56" s="104" t="s">
        <v>979</v>
      </c>
      <c r="B56" s="363"/>
      <c r="C56" s="98" t="s">
        <v>537</v>
      </c>
      <c r="D56" s="99">
        <f>VLOOKUP(B55,'9'!$B$8:$D$27,3,FALSE)</f>
        <v>0</v>
      </c>
      <c r="E56" s="752"/>
      <c r="F56" s="753"/>
      <c r="G56" s="754"/>
    </row>
    <row r="57" spans="1:7" x14ac:dyDescent="0.25">
      <c r="A57" s="104" t="s">
        <v>980</v>
      </c>
      <c r="B57" s="363"/>
      <c r="C57" s="23" t="s">
        <v>639</v>
      </c>
      <c r="D57" s="88"/>
      <c r="E57" s="752"/>
      <c r="F57" s="753"/>
      <c r="G57" s="754"/>
    </row>
    <row r="58" spans="1:7" x14ac:dyDescent="0.25">
      <c r="A58" s="104" t="s">
        <v>981</v>
      </c>
      <c r="B58" s="363"/>
      <c r="C58" s="28" t="s">
        <v>640</v>
      </c>
      <c r="D58" s="89"/>
      <c r="E58" s="752"/>
      <c r="F58" s="753"/>
      <c r="G58" s="754"/>
    </row>
    <row r="59" spans="1:7" x14ac:dyDescent="0.25">
      <c r="A59" s="104" t="s">
        <v>982</v>
      </c>
      <c r="B59" s="363"/>
      <c r="C59" s="26" t="s">
        <v>641</v>
      </c>
      <c r="D59" s="90"/>
      <c r="E59" s="755"/>
      <c r="F59" s="756"/>
      <c r="G59" s="757"/>
    </row>
    <row r="60" spans="1:7" x14ac:dyDescent="0.25">
      <c r="A60" s="104" t="s">
        <v>983</v>
      </c>
      <c r="B60" s="363"/>
      <c r="C60" s="28" t="s">
        <v>366</v>
      </c>
      <c r="D60" s="91"/>
      <c r="G60" s="364"/>
    </row>
    <row r="61" spans="1:7" x14ac:dyDescent="0.25">
      <c r="A61" s="104" t="s">
        <v>984</v>
      </c>
      <c r="B61" s="363"/>
      <c r="C61" s="28" t="s">
        <v>367</v>
      </c>
      <c r="D61" s="91"/>
      <c r="G61" s="364"/>
    </row>
    <row r="62" spans="1:7" x14ac:dyDescent="0.25">
      <c r="A62" s="104" t="s">
        <v>985</v>
      </c>
      <c r="B62" s="365"/>
      <c r="C62" s="26" t="s">
        <v>368</v>
      </c>
      <c r="D62" s="92"/>
      <c r="E62" s="93"/>
      <c r="F62" s="93"/>
      <c r="G62" s="366"/>
    </row>
    <row r="63" spans="1:7" x14ac:dyDescent="0.25">
      <c r="A63" s="104" t="s">
        <v>986</v>
      </c>
      <c r="B63" s="362" t="s">
        <v>7</v>
      </c>
      <c r="C63" s="23" t="s">
        <v>20</v>
      </c>
      <c r="D63" s="97">
        <f>VLOOKUP(B63,'7'!$B$7:$C$26,2,FALSE)</f>
        <v>0</v>
      </c>
      <c r="E63" s="749">
        <f>HLOOKUP(B63,'10'!$D$6:$W$18,13,FALSE)</f>
        <v>0</v>
      </c>
      <c r="F63" s="750"/>
      <c r="G63" s="751"/>
    </row>
    <row r="64" spans="1:7" x14ac:dyDescent="0.25">
      <c r="A64" s="104" t="s">
        <v>987</v>
      </c>
      <c r="B64" s="363"/>
      <c r="C64" s="98" t="s">
        <v>537</v>
      </c>
      <c r="D64" s="99">
        <f>VLOOKUP(B63,'9'!$B$8:$D$27,3,FALSE)</f>
        <v>0</v>
      </c>
      <c r="E64" s="752"/>
      <c r="F64" s="753"/>
      <c r="G64" s="754"/>
    </row>
    <row r="65" spans="1:7" x14ac:dyDescent="0.25">
      <c r="A65" s="104" t="s">
        <v>988</v>
      </c>
      <c r="B65" s="363"/>
      <c r="C65" s="23" t="s">
        <v>639</v>
      </c>
      <c r="D65" s="88"/>
      <c r="E65" s="752"/>
      <c r="F65" s="753"/>
      <c r="G65" s="754"/>
    </row>
    <row r="66" spans="1:7" x14ac:dyDescent="0.25">
      <c r="A66" s="104" t="s">
        <v>989</v>
      </c>
      <c r="B66" s="363"/>
      <c r="C66" s="28" t="s">
        <v>640</v>
      </c>
      <c r="D66" s="89"/>
      <c r="E66" s="752"/>
      <c r="F66" s="753"/>
      <c r="G66" s="754"/>
    </row>
    <row r="67" spans="1:7" x14ac:dyDescent="0.25">
      <c r="A67" s="104" t="s">
        <v>990</v>
      </c>
      <c r="B67" s="363"/>
      <c r="C67" s="26" t="s">
        <v>641</v>
      </c>
      <c r="D67" s="90"/>
      <c r="E67" s="755"/>
      <c r="F67" s="756"/>
      <c r="G67" s="757"/>
    </row>
    <row r="68" spans="1:7" x14ac:dyDescent="0.25">
      <c r="A68" s="104" t="s">
        <v>991</v>
      </c>
      <c r="B68" s="363"/>
      <c r="C68" s="28" t="s">
        <v>366</v>
      </c>
      <c r="D68" s="91"/>
      <c r="G68" s="364"/>
    </row>
    <row r="69" spans="1:7" x14ac:dyDescent="0.25">
      <c r="A69" s="104" t="s">
        <v>992</v>
      </c>
      <c r="B69" s="363"/>
      <c r="C69" s="28" t="s">
        <v>367</v>
      </c>
      <c r="D69" s="91"/>
      <c r="G69" s="364"/>
    </row>
    <row r="70" spans="1:7" x14ac:dyDescent="0.25">
      <c r="A70" s="104" t="s">
        <v>993</v>
      </c>
      <c r="B70" s="365"/>
      <c r="C70" s="26" t="s">
        <v>368</v>
      </c>
      <c r="D70" s="92"/>
      <c r="E70" s="93"/>
      <c r="F70" s="93"/>
      <c r="G70" s="366"/>
    </row>
    <row r="71" spans="1:7" x14ac:dyDescent="0.25">
      <c r="A71" s="104" t="s">
        <v>994</v>
      </c>
      <c r="B71" s="362" t="s">
        <v>8</v>
      </c>
      <c r="C71" s="23" t="s">
        <v>20</v>
      </c>
      <c r="D71" s="97">
        <f>VLOOKUP(B71,'7'!$B$7:$C$26,2,FALSE)</f>
        <v>0</v>
      </c>
      <c r="E71" s="749">
        <f>HLOOKUP(B71,'10'!$D$6:$W$18,13,FALSE)</f>
        <v>0</v>
      </c>
      <c r="F71" s="750"/>
      <c r="G71" s="751"/>
    </row>
    <row r="72" spans="1:7" x14ac:dyDescent="0.25">
      <c r="A72" s="104" t="s">
        <v>995</v>
      </c>
      <c r="B72" s="363"/>
      <c r="C72" s="98" t="s">
        <v>537</v>
      </c>
      <c r="D72" s="99">
        <f>VLOOKUP(B71,'9'!$B$8:$D$27,3,FALSE)</f>
        <v>0</v>
      </c>
      <c r="E72" s="752"/>
      <c r="F72" s="753"/>
      <c r="G72" s="754"/>
    </row>
    <row r="73" spans="1:7" x14ac:dyDescent="0.25">
      <c r="A73" s="104" t="s">
        <v>996</v>
      </c>
      <c r="B73" s="363"/>
      <c r="C73" s="23" t="s">
        <v>639</v>
      </c>
      <c r="D73" s="88"/>
      <c r="E73" s="752"/>
      <c r="F73" s="753"/>
      <c r="G73" s="754"/>
    </row>
    <row r="74" spans="1:7" x14ac:dyDescent="0.25">
      <c r="A74" s="104" t="s">
        <v>997</v>
      </c>
      <c r="B74" s="363"/>
      <c r="C74" s="28" t="s">
        <v>640</v>
      </c>
      <c r="D74" s="89"/>
      <c r="E74" s="752"/>
      <c r="F74" s="753"/>
      <c r="G74" s="754"/>
    </row>
    <row r="75" spans="1:7" x14ac:dyDescent="0.25">
      <c r="A75" s="104" t="s">
        <v>998</v>
      </c>
      <c r="B75" s="363"/>
      <c r="C75" s="26" t="s">
        <v>641</v>
      </c>
      <c r="D75" s="90"/>
      <c r="E75" s="755"/>
      <c r="F75" s="756"/>
      <c r="G75" s="757"/>
    </row>
    <row r="76" spans="1:7" x14ac:dyDescent="0.25">
      <c r="A76" s="104" t="s">
        <v>999</v>
      </c>
      <c r="B76" s="363"/>
      <c r="C76" s="28" t="s">
        <v>366</v>
      </c>
      <c r="D76" s="91"/>
      <c r="G76" s="364"/>
    </row>
    <row r="77" spans="1:7" x14ac:dyDescent="0.25">
      <c r="A77" s="104" t="s">
        <v>1000</v>
      </c>
      <c r="B77" s="363"/>
      <c r="C77" s="28" t="s">
        <v>367</v>
      </c>
      <c r="D77" s="91"/>
      <c r="G77" s="364"/>
    </row>
    <row r="78" spans="1:7" x14ac:dyDescent="0.25">
      <c r="A78" s="104" t="s">
        <v>1001</v>
      </c>
      <c r="B78" s="365"/>
      <c r="C78" s="26" t="s">
        <v>368</v>
      </c>
      <c r="D78" s="92"/>
      <c r="E78" s="93"/>
      <c r="F78" s="93"/>
      <c r="G78" s="366"/>
    </row>
    <row r="79" spans="1:7" x14ac:dyDescent="0.25">
      <c r="A79" s="104" t="s">
        <v>1002</v>
      </c>
      <c r="B79" s="362" t="s">
        <v>9</v>
      </c>
      <c r="C79" s="23" t="s">
        <v>20</v>
      </c>
      <c r="D79" s="97">
        <f>VLOOKUP(B79,'7'!$B$7:$C$26,2,FALSE)</f>
        <v>0</v>
      </c>
      <c r="E79" s="749">
        <f>HLOOKUP(B79,'10'!$D$6:$W$18,13,FALSE)</f>
        <v>0</v>
      </c>
      <c r="F79" s="750"/>
      <c r="G79" s="751"/>
    </row>
    <row r="80" spans="1:7" x14ac:dyDescent="0.25">
      <c r="A80" s="104" t="s">
        <v>1003</v>
      </c>
      <c r="B80" s="363"/>
      <c r="C80" s="98" t="s">
        <v>537</v>
      </c>
      <c r="D80" s="99">
        <f>VLOOKUP(B79,'9'!$B$8:$D$27,3,FALSE)</f>
        <v>0</v>
      </c>
      <c r="E80" s="752"/>
      <c r="F80" s="753"/>
      <c r="G80" s="754"/>
    </row>
    <row r="81" spans="1:7" x14ac:dyDescent="0.25">
      <c r="A81" s="104" t="s">
        <v>1004</v>
      </c>
      <c r="B81" s="363"/>
      <c r="C81" s="23" t="s">
        <v>639</v>
      </c>
      <c r="D81" s="88"/>
      <c r="E81" s="752"/>
      <c r="F81" s="753"/>
      <c r="G81" s="754"/>
    </row>
    <row r="82" spans="1:7" x14ac:dyDescent="0.25">
      <c r="A82" s="104" t="s">
        <v>1005</v>
      </c>
      <c r="B82" s="363"/>
      <c r="C82" s="28" t="s">
        <v>640</v>
      </c>
      <c r="D82" s="89"/>
      <c r="E82" s="752"/>
      <c r="F82" s="753"/>
      <c r="G82" s="754"/>
    </row>
    <row r="83" spans="1:7" x14ac:dyDescent="0.25">
      <c r="A83" s="104" t="s">
        <v>1006</v>
      </c>
      <c r="B83" s="363"/>
      <c r="C83" s="26" t="s">
        <v>641</v>
      </c>
      <c r="D83" s="90"/>
      <c r="E83" s="755"/>
      <c r="F83" s="756"/>
      <c r="G83" s="757"/>
    </row>
    <row r="84" spans="1:7" x14ac:dyDescent="0.25">
      <c r="A84" s="104" t="s">
        <v>1007</v>
      </c>
      <c r="B84" s="363"/>
      <c r="C84" s="28" t="s">
        <v>366</v>
      </c>
      <c r="D84" s="91"/>
      <c r="G84" s="364"/>
    </row>
    <row r="85" spans="1:7" x14ac:dyDescent="0.25">
      <c r="A85" s="104" t="s">
        <v>1008</v>
      </c>
      <c r="B85" s="363"/>
      <c r="C85" s="28" t="s">
        <v>367</v>
      </c>
      <c r="D85" s="91"/>
      <c r="G85" s="364"/>
    </row>
    <row r="86" spans="1:7" x14ac:dyDescent="0.25">
      <c r="A86" s="104" t="s">
        <v>1009</v>
      </c>
      <c r="B86" s="365"/>
      <c r="C86" s="26" t="s">
        <v>368</v>
      </c>
      <c r="D86" s="92"/>
      <c r="E86" s="93"/>
      <c r="F86" s="93"/>
      <c r="G86" s="366"/>
    </row>
    <row r="87" spans="1:7" x14ac:dyDescent="0.25">
      <c r="A87" s="104" t="s">
        <v>1010</v>
      </c>
      <c r="B87" s="362" t="s">
        <v>43</v>
      </c>
      <c r="C87" s="23" t="s">
        <v>20</v>
      </c>
      <c r="D87" s="97">
        <f>VLOOKUP(B87,'7'!$B$7:$C$26,2,FALSE)</f>
        <v>0</v>
      </c>
      <c r="E87" s="749">
        <f>HLOOKUP(B87,'10'!$D$6:$W$18,13,FALSE)</f>
        <v>0</v>
      </c>
      <c r="F87" s="750"/>
      <c r="G87" s="751"/>
    </row>
    <row r="88" spans="1:7" x14ac:dyDescent="0.25">
      <c r="A88" s="104" t="s">
        <v>1011</v>
      </c>
      <c r="B88" s="363"/>
      <c r="C88" s="98" t="s">
        <v>537</v>
      </c>
      <c r="D88" s="99">
        <f>VLOOKUP(B87,'9'!$B$8:$D$27,3,FALSE)</f>
        <v>0</v>
      </c>
      <c r="E88" s="752"/>
      <c r="F88" s="753"/>
      <c r="G88" s="754"/>
    </row>
    <row r="89" spans="1:7" x14ac:dyDescent="0.25">
      <c r="A89" s="104" t="s">
        <v>1012</v>
      </c>
      <c r="B89" s="363"/>
      <c r="C89" s="23" t="s">
        <v>639</v>
      </c>
      <c r="D89" s="88"/>
      <c r="E89" s="752"/>
      <c r="F89" s="753"/>
      <c r="G89" s="754"/>
    </row>
    <row r="90" spans="1:7" x14ac:dyDescent="0.25">
      <c r="A90" s="104" t="s">
        <v>1013</v>
      </c>
      <c r="B90" s="363"/>
      <c r="C90" s="28" t="s">
        <v>640</v>
      </c>
      <c r="D90" s="89"/>
      <c r="E90" s="752"/>
      <c r="F90" s="753"/>
      <c r="G90" s="754"/>
    </row>
    <row r="91" spans="1:7" x14ac:dyDescent="0.25">
      <c r="A91" s="104" t="s">
        <v>1014</v>
      </c>
      <c r="B91" s="363"/>
      <c r="C91" s="26" t="s">
        <v>641</v>
      </c>
      <c r="D91" s="90"/>
      <c r="E91" s="755"/>
      <c r="F91" s="756"/>
      <c r="G91" s="757"/>
    </row>
    <row r="92" spans="1:7" x14ac:dyDescent="0.25">
      <c r="A92" s="104" t="s">
        <v>1015</v>
      </c>
      <c r="B92" s="363"/>
      <c r="C92" s="28" t="s">
        <v>366</v>
      </c>
      <c r="D92" s="91"/>
      <c r="G92" s="364"/>
    </row>
    <row r="93" spans="1:7" x14ac:dyDescent="0.25">
      <c r="A93" s="104" t="s">
        <v>1016</v>
      </c>
      <c r="B93" s="363"/>
      <c r="C93" s="28" t="s">
        <v>367</v>
      </c>
      <c r="D93" s="91"/>
      <c r="G93" s="364"/>
    </row>
    <row r="94" spans="1:7" x14ac:dyDescent="0.25">
      <c r="A94" s="104" t="s">
        <v>1017</v>
      </c>
      <c r="B94" s="365"/>
      <c r="C94" s="26" t="s">
        <v>368</v>
      </c>
      <c r="D94" s="92"/>
      <c r="E94" s="93"/>
      <c r="F94" s="93"/>
      <c r="G94" s="366"/>
    </row>
    <row r="95" spans="1:7" x14ac:dyDescent="0.25">
      <c r="A95" s="104" t="s">
        <v>1018</v>
      </c>
      <c r="B95" s="362" t="s">
        <v>44</v>
      </c>
      <c r="C95" s="23" t="s">
        <v>20</v>
      </c>
      <c r="D95" s="97">
        <f>VLOOKUP(B95,'7'!$B$7:$C$26,2,FALSE)</f>
        <v>0</v>
      </c>
      <c r="E95" s="749">
        <f>HLOOKUP(B95,'10'!$D$6:$W$18,13,FALSE)</f>
        <v>0</v>
      </c>
      <c r="F95" s="750"/>
      <c r="G95" s="751"/>
    </row>
    <row r="96" spans="1:7" x14ac:dyDescent="0.25">
      <c r="A96" s="104" t="s">
        <v>1019</v>
      </c>
      <c r="B96" s="363"/>
      <c r="C96" s="98" t="s">
        <v>537</v>
      </c>
      <c r="D96" s="99">
        <f>VLOOKUP(B95,'9'!$B$8:$D$27,3,FALSE)</f>
        <v>0</v>
      </c>
      <c r="E96" s="752"/>
      <c r="F96" s="753"/>
      <c r="G96" s="754"/>
    </row>
    <row r="97" spans="1:7" x14ac:dyDescent="0.25">
      <c r="A97" s="104" t="s">
        <v>1020</v>
      </c>
      <c r="B97" s="363"/>
      <c r="C97" s="23" t="s">
        <v>639</v>
      </c>
      <c r="D97" s="88"/>
      <c r="E97" s="752"/>
      <c r="F97" s="753"/>
      <c r="G97" s="754"/>
    </row>
    <row r="98" spans="1:7" x14ac:dyDescent="0.25">
      <c r="A98" s="104" t="s">
        <v>1021</v>
      </c>
      <c r="B98" s="363"/>
      <c r="C98" s="28" t="s">
        <v>640</v>
      </c>
      <c r="D98" s="89"/>
      <c r="E98" s="752"/>
      <c r="F98" s="753"/>
      <c r="G98" s="754"/>
    </row>
    <row r="99" spans="1:7" x14ac:dyDescent="0.25">
      <c r="A99" s="104" t="s">
        <v>1022</v>
      </c>
      <c r="B99" s="363"/>
      <c r="C99" s="26" t="s">
        <v>641</v>
      </c>
      <c r="D99" s="90"/>
      <c r="E99" s="755"/>
      <c r="F99" s="756"/>
      <c r="G99" s="757"/>
    </row>
    <row r="100" spans="1:7" x14ac:dyDescent="0.25">
      <c r="A100" s="104" t="s">
        <v>1023</v>
      </c>
      <c r="B100" s="363"/>
      <c r="C100" s="28" t="s">
        <v>366</v>
      </c>
      <c r="D100" s="91"/>
      <c r="G100" s="364"/>
    </row>
    <row r="101" spans="1:7" x14ac:dyDescent="0.25">
      <c r="A101" s="104" t="s">
        <v>1024</v>
      </c>
      <c r="B101" s="363"/>
      <c r="C101" s="28" t="s">
        <v>367</v>
      </c>
      <c r="D101" s="91"/>
      <c r="G101" s="364"/>
    </row>
    <row r="102" spans="1:7" x14ac:dyDescent="0.25">
      <c r="A102" s="104" t="s">
        <v>1025</v>
      </c>
      <c r="B102" s="365"/>
      <c r="C102" s="26" t="s">
        <v>368</v>
      </c>
      <c r="D102" s="92"/>
      <c r="E102" s="93"/>
      <c r="F102" s="93"/>
      <c r="G102" s="366"/>
    </row>
    <row r="103" spans="1:7" x14ac:dyDescent="0.25">
      <c r="A103" s="104" t="s">
        <v>1026</v>
      </c>
      <c r="B103" s="362" t="s">
        <v>45</v>
      </c>
      <c r="C103" s="23" t="s">
        <v>20</v>
      </c>
      <c r="D103" s="97">
        <f>VLOOKUP(B103,'7'!$B$7:$C$26,2,FALSE)</f>
        <v>0</v>
      </c>
      <c r="E103" s="749">
        <f>HLOOKUP(B103,'10'!$D$6:$W$18,13,FALSE)</f>
        <v>0</v>
      </c>
      <c r="F103" s="750"/>
      <c r="G103" s="751"/>
    </row>
    <row r="104" spans="1:7" x14ac:dyDescent="0.25">
      <c r="A104" s="104" t="s">
        <v>1027</v>
      </c>
      <c r="B104" s="363"/>
      <c r="C104" s="98" t="s">
        <v>537</v>
      </c>
      <c r="D104" s="99">
        <f>VLOOKUP(B103,'9'!$B$8:$D$27,3,FALSE)</f>
        <v>0</v>
      </c>
      <c r="E104" s="752"/>
      <c r="F104" s="753"/>
      <c r="G104" s="754"/>
    </row>
    <row r="105" spans="1:7" x14ac:dyDescent="0.25">
      <c r="A105" s="104" t="s">
        <v>1028</v>
      </c>
      <c r="B105" s="363"/>
      <c r="C105" s="23" t="s">
        <v>639</v>
      </c>
      <c r="D105" s="88"/>
      <c r="E105" s="752"/>
      <c r="F105" s="753"/>
      <c r="G105" s="754"/>
    </row>
    <row r="106" spans="1:7" x14ac:dyDescent="0.25">
      <c r="A106" s="104" t="s">
        <v>1029</v>
      </c>
      <c r="B106" s="363"/>
      <c r="C106" s="28" t="s">
        <v>640</v>
      </c>
      <c r="D106" s="89"/>
      <c r="E106" s="752"/>
      <c r="F106" s="753"/>
      <c r="G106" s="754"/>
    </row>
    <row r="107" spans="1:7" x14ac:dyDescent="0.25">
      <c r="A107" s="104" t="s">
        <v>1030</v>
      </c>
      <c r="B107" s="363"/>
      <c r="C107" s="26" t="s">
        <v>641</v>
      </c>
      <c r="D107" s="90"/>
      <c r="E107" s="755"/>
      <c r="F107" s="756"/>
      <c r="G107" s="757"/>
    </row>
    <row r="108" spans="1:7" x14ac:dyDescent="0.25">
      <c r="A108" s="104" t="s">
        <v>1031</v>
      </c>
      <c r="B108" s="363"/>
      <c r="C108" s="28" t="s">
        <v>366</v>
      </c>
      <c r="D108" s="91"/>
      <c r="G108" s="364"/>
    </row>
    <row r="109" spans="1:7" x14ac:dyDescent="0.25">
      <c r="A109" s="104" t="s">
        <v>1032</v>
      </c>
      <c r="B109" s="363"/>
      <c r="C109" s="28" t="s">
        <v>367</v>
      </c>
      <c r="D109" s="91"/>
      <c r="G109" s="364"/>
    </row>
    <row r="110" spans="1:7" x14ac:dyDescent="0.25">
      <c r="A110" s="104" t="s">
        <v>1033</v>
      </c>
      <c r="B110" s="365"/>
      <c r="C110" s="26" t="s">
        <v>368</v>
      </c>
      <c r="D110" s="92"/>
      <c r="E110" s="93"/>
      <c r="F110" s="93"/>
      <c r="G110" s="366"/>
    </row>
    <row r="111" spans="1:7" x14ac:dyDescent="0.25">
      <c r="A111" s="104" t="s">
        <v>1034</v>
      </c>
      <c r="B111" s="362" t="s">
        <v>46</v>
      </c>
      <c r="C111" s="23" t="s">
        <v>20</v>
      </c>
      <c r="D111" s="97">
        <f>VLOOKUP(B111,'7'!$B$7:$C$26,2,FALSE)</f>
        <v>0</v>
      </c>
      <c r="E111" s="749">
        <f>HLOOKUP(B111,'10'!$D$6:$W$18,13,FALSE)</f>
        <v>0</v>
      </c>
      <c r="F111" s="750"/>
      <c r="G111" s="751"/>
    </row>
    <row r="112" spans="1:7" x14ac:dyDescent="0.25">
      <c r="A112" s="104" t="s">
        <v>1035</v>
      </c>
      <c r="B112" s="363"/>
      <c r="C112" s="98" t="s">
        <v>537</v>
      </c>
      <c r="D112" s="99">
        <f>VLOOKUP(B111,'9'!$B$8:$D$27,3,FALSE)</f>
        <v>0</v>
      </c>
      <c r="E112" s="752"/>
      <c r="F112" s="753"/>
      <c r="G112" s="754"/>
    </row>
    <row r="113" spans="1:7" x14ac:dyDescent="0.25">
      <c r="A113" s="104" t="s">
        <v>1036</v>
      </c>
      <c r="B113" s="363"/>
      <c r="C113" s="23" t="s">
        <v>639</v>
      </c>
      <c r="D113" s="88"/>
      <c r="E113" s="752"/>
      <c r="F113" s="753"/>
      <c r="G113" s="754"/>
    </row>
    <row r="114" spans="1:7" x14ac:dyDescent="0.25">
      <c r="A114" s="104" t="s">
        <v>1037</v>
      </c>
      <c r="B114" s="363"/>
      <c r="C114" s="28" t="s">
        <v>640</v>
      </c>
      <c r="D114" s="89"/>
      <c r="E114" s="752"/>
      <c r="F114" s="753"/>
      <c r="G114" s="754"/>
    </row>
    <row r="115" spans="1:7" x14ac:dyDescent="0.25">
      <c r="A115" s="104" t="s">
        <v>1038</v>
      </c>
      <c r="B115" s="363"/>
      <c r="C115" s="26" t="s">
        <v>641</v>
      </c>
      <c r="D115" s="90"/>
      <c r="E115" s="755"/>
      <c r="F115" s="756"/>
      <c r="G115" s="757"/>
    </row>
    <row r="116" spans="1:7" x14ac:dyDescent="0.25">
      <c r="A116" s="104" t="s">
        <v>1039</v>
      </c>
      <c r="B116" s="363"/>
      <c r="C116" s="28" t="s">
        <v>366</v>
      </c>
      <c r="D116" s="91"/>
      <c r="G116" s="364"/>
    </row>
    <row r="117" spans="1:7" x14ac:dyDescent="0.25">
      <c r="A117" s="104" t="s">
        <v>1040</v>
      </c>
      <c r="B117" s="363"/>
      <c r="C117" s="28" t="s">
        <v>367</v>
      </c>
      <c r="D117" s="91"/>
      <c r="G117" s="364"/>
    </row>
    <row r="118" spans="1:7" x14ac:dyDescent="0.25">
      <c r="A118" s="104" t="s">
        <v>1041</v>
      </c>
      <c r="B118" s="365"/>
      <c r="C118" s="26" t="s">
        <v>368</v>
      </c>
      <c r="D118" s="92"/>
      <c r="E118" s="93"/>
      <c r="F118" s="93"/>
      <c r="G118" s="366"/>
    </row>
    <row r="119" spans="1:7" x14ac:dyDescent="0.25">
      <c r="A119" s="104" t="s">
        <v>1042</v>
      </c>
      <c r="B119" s="362" t="s">
        <v>47</v>
      </c>
      <c r="C119" s="23" t="s">
        <v>20</v>
      </c>
      <c r="D119" s="97">
        <f>VLOOKUP(B119,'7'!$B$7:$C$26,2,FALSE)</f>
        <v>0</v>
      </c>
      <c r="E119" s="749">
        <f>HLOOKUP(B119,'10'!$D$6:$W$18,13,FALSE)</f>
        <v>0</v>
      </c>
      <c r="F119" s="750"/>
      <c r="G119" s="751"/>
    </row>
    <row r="120" spans="1:7" x14ac:dyDescent="0.25">
      <c r="A120" s="104" t="s">
        <v>1043</v>
      </c>
      <c r="B120" s="363"/>
      <c r="C120" s="98" t="s">
        <v>537</v>
      </c>
      <c r="D120" s="99">
        <f>VLOOKUP(B119,'9'!$B$8:$D$27,3,FALSE)</f>
        <v>0</v>
      </c>
      <c r="E120" s="752"/>
      <c r="F120" s="753"/>
      <c r="G120" s="754"/>
    </row>
    <row r="121" spans="1:7" x14ac:dyDescent="0.25">
      <c r="A121" s="104" t="s">
        <v>1044</v>
      </c>
      <c r="B121" s="363"/>
      <c r="C121" s="23" t="s">
        <v>639</v>
      </c>
      <c r="D121" s="88"/>
      <c r="E121" s="752"/>
      <c r="F121" s="753"/>
      <c r="G121" s="754"/>
    </row>
    <row r="122" spans="1:7" x14ac:dyDescent="0.25">
      <c r="A122" s="104" t="s">
        <v>1045</v>
      </c>
      <c r="B122" s="363"/>
      <c r="C122" s="28" t="s">
        <v>640</v>
      </c>
      <c r="D122" s="89"/>
      <c r="E122" s="752"/>
      <c r="F122" s="753"/>
      <c r="G122" s="754"/>
    </row>
    <row r="123" spans="1:7" x14ac:dyDescent="0.25">
      <c r="A123" s="104" t="s">
        <v>1046</v>
      </c>
      <c r="B123" s="363"/>
      <c r="C123" s="26" t="s">
        <v>641</v>
      </c>
      <c r="D123" s="90"/>
      <c r="E123" s="755"/>
      <c r="F123" s="756"/>
      <c r="G123" s="757"/>
    </row>
    <row r="124" spans="1:7" x14ac:dyDescent="0.25">
      <c r="A124" s="104" t="s">
        <v>1047</v>
      </c>
      <c r="B124" s="363"/>
      <c r="C124" s="28" t="s">
        <v>366</v>
      </c>
      <c r="D124" s="91"/>
      <c r="G124" s="364"/>
    </row>
    <row r="125" spans="1:7" x14ac:dyDescent="0.25">
      <c r="A125" s="104" t="s">
        <v>1048</v>
      </c>
      <c r="B125" s="363"/>
      <c r="C125" s="28" t="s">
        <v>367</v>
      </c>
      <c r="D125" s="91"/>
      <c r="G125" s="364"/>
    </row>
    <row r="126" spans="1:7" x14ac:dyDescent="0.25">
      <c r="A126" s="104" t="s">
        <v>1049</v>
      </c>
      <c r="B126" s="365"/>
      <c r="C126" s="26" t="s">
        <v>368</v>
      </c>
      <c r="D126" s="92"/>
      <c r="E126" s="93"/>
      <c r="F126" s="93"/>
      <c r="G126" s="366"/>
    </row>
    <row r="127" spans="1:7" x14ac:dyDescent="0.25">
      <c r="A127" s="104" t="s">
        <v>1050</v>
      </c>
      <c r="B127" s="362" t="s">
        <v>48</v>
      </c>
      <c r="C127" s="23" t="s">
        <v>20</v>
      </c>
      <c r="D127" s="97">
        <f>VLOOKUP(B127,'7'!$B$7:$C$26,2,FALSE)</f>
        <v>0</v>
      </c>
      <c r="E127" s="749">
        <f>HLOOKUP(B127,'10'!$D$6:$W$18,13,FALSE)</f>
        <v>0</v>
      </c>
      <c r="F127" s="750"/>
      <c r="G127" s="751"/>
    </row>
    <row r="128" spans="1:7" x14ac:dyDescent="0.25">
      <c r="A128" s="104" t="s">
        <v>1051</v>
      </c>
      <c r="B128" s="363"/>
      <c r="C128" s="98" t="s">
        <v>537</v>
      </c>
      <c r="D128" s="99">
        <f>VLOOKUP(B127,'9'!$B$8:$D$27,3,FALSE)</f>
        <v>0</v>
      </c>
      <c r="E128" s="752"/>
      <c r="F128" s="753"/>
      <c r="G128" s="754"/>
    </row>
    <row r="129" spans="1:7" x14ac:dyDescent="0.25">
      <c r="A129" s="104" t="s">
        <v>1052</v>
      </c>
      <c r="B129" s="363"/>
      <c r="C129" s="23" t="s">
        <v>639</v>
      </c>
      <c r="D129" s="88"/>
      <c r="E129" s="752"/>
      <c r="F129" s="753"/>
      <c r="G129" s="754"/>
    </row>
    <row r="130" spans="1:7" x14ac:dyDescent="0.25">
      <c r="A130" s="104" t="s">
        <v>1053</v>
      </c>
      <c r="B130" s="363"/>
      <c r="C130" s="28" t="s">
        <v>640</v>
      </c>
      <c r="D130" s="89"/>
      <c r="E130" s="752"/>
      <c r="F130" s="753"/>
      <c r="G130" s="754"/>
    </row>
    <row r="131" spans="1:7" x14ac:dyDescent="0.25">
      <c r="A131" s="104" t="s">
        <v>1054</v>
      </c>
      <c r="B131" s="363"/>
      <c r="C131" s="26" t="s">
        <v>641</v>
      </c>
      <c r="D131" s="90"/>
      <c r="E131" s="755"/>
      <c r="F131" s="756"/>
      <c r="G131" s="757"/>
    </row>
    <row r="132" spans="1:7" x14ac:dyDescent="0.25">
      <c r="A132" s="104" t="s">
        <v>1055</v>
      </c>
      <c r="B132" s="363"/>
      <c r="C132" s="28" t="s">
        <v>366</v>
      </c>
      <c r="D132" s="91"/>
      <c r="G132" s="364"/>
    </row>
    <row r="133" spans="1:7" x14ac:dyDescent="0.25">
      <c r="A133" s="104" t="s">
        <v>1056</v>
      </c>
      <c r="B133" s="363"/>
      <c r="C133" s="28" t="s">
        <v>367</v>
      </c>
      <c r="D133" s="91"/>
      <c r="G133" s="364"/>
    </row>
    <row r="134" spans="1:7" x14ac:dyDescent="0.25">
      <c r="A134" s="104" t="s">
        <v>1057</v>
      </c>
      <c r="B134" s="365"/>
      <c r="C134" s="26" t="s">
        <v>368</v>
      </c>
      <c r="D134" s="92"/>
      <c r="E134" s="93"/>
      <c r="F134" s="93"/>
      <c r="G134" s="366"/>
    </row>
    <row r="135" spans="1:7" x14ac:dyDescent="0.25">
      <c r="A135" s="104" t="s">
        <v>1058</v>
      </c>
      <c r="B135" s="362" t="s">
        <v>49</v>
      </c>
      <c r="C135" s="23" t="s">
        <v>20</v>
      </c>
      <c r="D135" s="97">
        <f>VLOOKUP(B135,'7'!$B$7:$C$26,2,FALSE)</f>
        <v>0</v>
      </c>
      <c r="E135" s="749">
        <f>HLOOKUP(B135,'10'!$D$6:$W$18,13,FALSE)</f>
        <v>0</v>
      </c>
      <c r="F135" s="750"/>
      <c r="G135" s="751"/>
    </row>
    <row r="136" spans="1:7" x14ac:dyDescent="0.25">
      <c r="A136" s="104" t="s">
        <v>1059</v>
      </c>
      <c r="B136" s="363"/>
      <c r="C136" s="98" t="s">
        <v>537</v>
      </c>
      <c r="D136" s="99">
        <f>VLOOKUP(B135,'9'!$B$8:$D$27,3,FALSE)</f>
        <v>0</v>
      </c>
      <c r="E136" s="752"/>
      <c r="F136" s="753"/>
      <c r="G136" s="754"/>
    </row>
    <row r="137" spans="1:7" x14ac:dyDescent="0.25">
      <c r="A137" s="104" t="s">
        <v>1060</v>
      </c>
      <c r="B137" s="363"/>
      <c r="C137" s="23" t="s">
        <v>639</v>
      </c>
      <c r="D137" s="88"/>
      <c r="E137" s="752"/>
      <c r="F137" s="753"/>
      <c r="G137" s="754"/>
    </row>
    <row r="138" spans="1:7" x14ac:dyDescent="0.25">
      <c r="A138" s="104" t="s">
        <v>1061</v>
      </c>
      <c r="B138" s="363"/>
      <c r="C138" s="28" t="s">
        <v>640</v>
      </c>
      <c r="D138" s="89"/>
      <c r="E138" s="752"/>
      <c r="F138" s="753"/>
      <c r="G138" s="754"/>
    </row>
    <row r="139" spans="1:7" x14ac:dyDescent="0.25">
      <c r="A139" s="104" t="s">
        <v>1062</v>
      </c>
      <c r="B139" s="363"/>
      <c r="C139" s="26" t="s">
        <v>641</v>
      </c>
      <c r="D139" s="90"/>
      <c r="E139" s="755"/>
      <c r="F139" s="756"/>
      <c r="G139" s="757"/>
    </row>
    <row r="140" spans="1:7" x14ac:dyDescent="0.25">
      <c r="A140" s="104" t="s">
        <v>1063</v>
      </c>
      <c r="B140" s="363"/>
      <c r="C140" s="28" t="s">
        <v>366</v>
      </c>
      <c r="D140" s="91"/>
      <c r="G140" s="364"/>
    </row>
    <row r="141" spans="1:7" x14ac:dyDescent="0.25">
      <c r="A141" s="104" t="s">
        <v>1064</v>
      </c>
      <c r="B141" s="363"/>
      <c r="C141" s="28" t="s">
        <v>367</v>
      </c>
      <c r="D141" s="91"/>
      <c r="G141" s="364"/>
    </row>
    <row r="142" spans="1:7" x14ac:dyDescent="0.25">
      <c r="A142" s="104" t="s">
        <v>1065</v>
      </c>
      <c r="B142" s="365"/>
      <c r="C142" s="26" t="s">
        <v>368</v>
      </c>
      <c r="D142" s="92"/>
      <c r="E142" s="93"/>
      <c r="F142" s="93"/>
      <c r="G142" s="366"/>
    </row>
    <row r="143" spans="1:7" x14ac:dyDescent="0.25">
      <c r="A143" s="104" t="s">
        <v>1066</v>
      </c>
      <c r="B143" s="362" t="s">
        <v>50</v>
      </c>
      <c r="C143" s="23" t="s">
        <v>20</v>
      </c>
      <c r="D143" s="97">
        <f>VLOOKUP(B143,'7'!$B$7:$C$26,2,FALSE)</f>
        <v>0</v>
      </c>
      <c r="E143" s="749">
        <f>HLOOKUP(B143,'10'!$D$6:$W$18,13,FALSE)</f>
        <v>0</v>
      </c>
      <c r="F143" s="750"/>
      <c r="G143" s="751"/>
    </row>
    <row r="144" spans="1:7" x14ac:dyDescent="0.25">
      <c r="A144" s="104" t="s">
        <v>1067</v>
      </c>
      <c r="B144" s="363"/>
      <c r="C144" s="98" t="s">
        <v>537</v>
      </c>
      <c r="D144" s="99">
        <f>VLOOKUP(B143,'9'!$B$8:$D$27,3,FALSE)</f>
        <v>0</v>
      </c>
      <c r="E144" s="752"/>
      <c r="F144" s="753"/>
      <c r="G144" s="754"/>
    </row>
    <row r="145" spans="1:7" x14ac:dyDescent="0.25">
      <c r="A145" s="104" t="s">
        <v>1068</v>
      </c>
      <c r="B145" s="363"/>
      <c r="C145" s="23" t="s">
        <v>639</v>
      </c>
      <c r="D145" s="88"/>
      <c r="E145" s="752"/>
      <c r="F145" s="753"/>
      <c r="G145" s="754"/>
    </row>
    <row r="146" spans="1:7" x14ac:dyDescent="0.25">
      <c r="A146" s="104" t="s">
        <v>1069</v>
      </c>
      <c r="B146" s="363"/>
      <c r="C146" s="28" t="s">
        <v>640</v>
      </c>
      <c r="D146" s="89"/>
      <c r="E146" s="752"/>
      <c r="F146" s="753"/>
      <c r="G146" s="754"/>
    </row>
    <row r="147" spans="1:7" x14ac:dyDescent="0.25">
      <c r="A147" s="104" t="s">
        <v>1070</v>
      </c>
      <c r="B147" s="363"/>
      <c r="C147" s="26" t="s">
        <v>641</v>
      </c>
      <c r="D147" s="90"/>
      <c r="E147" s="755"/>
      <c r="F147" s="756"/>
      <c r="G147" s="757"/>
    </row>
    <row r="148" spans="1:7" x14ac:dyDescent="0.25">
      <c r="A148" s="104" t="s">
        <v>1071</v>
      </c>
      <c r="B148" s="363"/>
      <c r="C148" s="28" t="s">
        <v>366</v>
      </c>
      <c r="D148" s="91"/>
      <c r="G148" s="364"/>
    </row>
    <row r="149" spans="1:7" x14ac:dyDescent="0.25">
      <c r="A149" s="104" t="s">
        <v>1072</v>
      </c>
      <c r="B149" s="363"/>
      <c r="C149" s="28" t="s">
        <v>367</v>
      </c>
      <c r="D149" s="91"/>
      <c r="G149" s="364"/>
    </row>
    <row r="150" spans="1:7" x14ac:dyDescent="0.25">
      <c r="A150" s="104" t="s">
        <v>1073</v>
      </c>
      <c r="B150" s="365"/>
      <c r="C150" s="26" t="s">
        <v>368</v>
      </c>
      <c r="D150" s="92"/>
      <c r="E150" s="93"/>
      <c r="F150" s="93"/>
      <c r="G150" s="366"/>
    </row>
    <row r="151" spans="1:7" x14ac:dyDescent="0.25">
      <c r="A151" s="104" t="s">
        <v>1074</v>
      </c>
      <c r="B151" s="362" t="s">
        <v>51</v>
      </c>
      <c r="C151" s="23" t="s">
        <v>20</v>
      </c>
      <c r="D151" s="97">
        <f>VLOOKUP(B151,'7'!$B$7:$C$26,2,FALSE)</f>
        <v>0</v>
      </c>
      <c r="E151" s="749">
        <f>HLOOKUP(B151,'10'!$D$6:$W$18,13,FALSE)</f>
        <v>0</v>
      </c>
      <c r="F151" s="750"/>
      <c r="G151" s="751"/>
    </row>
    <row r="152" spans="1:7" x14ac:dyDescent="0.25">
      <c r="A152" s="104" t="s">
        <v>1075</v>
      </c>
      <c r="B152" s="363"/>
      <c r="C152" s="98" t="s">
        <v>537</v>
      </c>
      <c r="D152" s="99">
        <f>VLOOKUP(B151,'9'!$B$8:$D$27,3,FALSE)</f>
        <v>0</v>
      </c>
      <c r="E152" s="752"/>
      <c r="F152" s="753"/>
      <c r="G152" s="754"/>
    </row>
    <row r="153" spans="1:7" x14ac:dyDescent="0.25">
      <c r="A153" s="104" t="s">
        <v>1076</v>
      </c>
      <c r="B153" s="363"/>
      <c r="C153" s="23" t="s">
        <v>639</v>
      </c>
      <c r="D153" s="88"/>
      <c r="E153" s="752"/>
      <c r="F153" s="753"/>
      <c r="G153" s="754"/>
    </row>
    <row r="154" spans="1:7" x14ac:dyDescent="0.25">
      <c r="A154" s="104" t="s">
        <v>1077</v>
      </c>
      <c r="B154" s="363"/>
      <c r="C154" s="28" t="s">
        <v>640</v>
      </c>
      <c r="D154" s="89"/>
      <c r="E154" s="752"/>
      <c r="F154" s="753"/>
      <c r="G154" s="754"/>
    </row>
    <row r="155" spans="1:7" x14ac:dyDescent="0.25">
      <c r="A155" s="104" t="s">
        <v>1078</v>
      </c>
      <c r="B155" s="363"/>
      <c r="C155" s="26" t="s">
        <v>641</v>
      </c>
      <c r="D155" s="90"/>
      <c r="E155" s="755"/>
      <c r="F155" s="756"/>
      <c r="G155" s="757"/>
    </row>
    <row r="156" spans="1:7" x14ac:dyDescent="0.25">
      <c r="A156" s="104" t="s">
        <v>1079</v>
      </c>
      <c r="B156" s="363"/>
      <c r="C156" s="28" t="s">
        <v>366</v>
      </c>
      <c r="D156" s="91"/>
      <c r="G156" s="364"/>
    </row>
    <row r="157" spans="1:7" x14ac:dyDescent="0.25">
      <c r="A157" s="104" t="s">
        <v>1080</v>
      </c>
      <c r="B157" s="363"/>
      <c r="C157" s="28" t="s">
        <v>367</v>
      </c>
      <c r="D157" s="91"/>
      <c r="G157" s="364"/>
    </row>
    <row r="158" spans="1:7" x14ac:dyDescent="0.25">
      <c r="A158" s="104" t="s">
        <v>1081</v>
      </c>
      <c r="B158" s="365"/>
      <c r="C158" s="26" t="s">
        <v>368</v>
      </c>
      <c r="D158" s="92"/>
      <c r="E158" s="93"/>
      <c r="F158" s="93"/>
      <c r="G158" s="366"/>
    </row>
    <row r="159" spans="1:7" x14ac:dyDescent="0.25">
      <c r="A159" s="104" t="s">
        <v>1082</v>
      </c>
      <c r="B159" s="362" t="s">
        <v>52</v>
      </c>
      <c r="C159" s="23" t="s">
        <v>20</v>
      </c>
      <c r="D159" s="97">
        <f>VLOOKUP(B159,'7'!$B$7:$C$26,2,FALSE)</f>
        <v>0</v>
      </c>
      <c r="E159" s="749">
        <f>HLOOKUP(B159,'10'!$D$6:$W$18,13,FALSE)</f>
        <v>0</v>
      </c>
      <c r="F159" s="750"/>
      <c r="G159" s="751"/>
    </row>
    <row r="160" spans="1:7" x14ac:dyDescent="0.25">
      <c r="A160" s="104" t="s">
        <v>1083</v>
      </c>
      <c r="B160" s="363"/>
      <c r="C160" s="98" t="s">
        <v>537</v>
      </c>
      <c r="D160" s="99">
        <f>VLOOKUP(B159,'9'!$B$8:$D$27,3,FALSE)</f>
        <v>0</v>
      </c>
      <c r="E160" s="752"/>
      <c r="F160" s="753"/>
      <c r="G160" s="754"/>
    </row>
    <row r="161" spans="1:7" x14ac:dyDescent="0.25">
      <c r="A161" s="104" t="s">
        <v>1084</v>
      </c>
      <c r="B161" s="363"/>
      <c r="C161" s="23" t="s">
        <v>639</v>
      </c>
      <c r="D161" s="88"/>
      <c r="E161" s="752"/>
      <c r="F161" s="753"/>
      <c r="G161" s="754"/>
    </row>
    <row r="162" spans="1:7" x14ac:dyDescent="0.25">
      <c r="A162" s="104" t="s">
        <v>1085</v>
      </c>
      <c r="B162" s="363"/>
      <c r="C162" s="28" t="s">
        <v>640</v>
      </c>
      <c r="D162" s="89"/>
      <c r="E162" s="752"/>
      <c r="F162" s="753"/>
      <c r="G162" s="754"/>
    </row>
    <row r="163" spans="1:7" x14ac:dyDescent="0.25">
      <c r="A163" s="104" t="s">
        <v>1086</v>
      </c>
      <c r="B163" s="363"/>
      <c r="C163" s="26" t="s">
        <v>641</v>
      </c>
      <c r="D163" s="90"/>
      <c r="E163" s="755"/>
      <c r="F163" s="756"/>
      <c r="G163" s="757"/>
    </row>
    <row r="164" spans="1:7" x14ac:dyDescent="0.25">
      <c r="A164" s="104" t="s">
        <v>1087</v>
      </c>
      <c r="B164" s="363"/>
      <c r="C164" s="28" t="s">
        <v>366</v>
      </c>
      <c r="D164" s="91"/>
      <c r="G164" s="364"/>
    </row>
    <row r="165" spans="1:7" x14ac:dyDescent="0.25">
      <c r="A165" s="104" t="s">
        <v>1088</v>
      </c>
      <c r="B165" s="363"/>
      <c r="C165" s="28" t="s">
        <v>367</v>
      </c>
      <c r="D165" s="91"/>
      <c r="G165" s="364"/>
    </row>
    <row r="166" spans="1:7" ht="15.75" thickBot="1" x14ac:dyDescent="0.3">
      <c r="A166" s="104" t="s">
        <v>1089</v>
      </c>
      <c r="B166" s="367"/>
      <c r="C166" s="368" t="s">
        <v>368</v>
      </c>
      <c r="D166" s="369"/>
      <c r="E166" s="370"/>
      <c r="F166" s="370"/>
      <c r="G166" s="371"/>
    </row>
    <row r="169" spans="1:7" x14ac:dyDescent="0.25">
      <c r="C169" s="1"/>
      <c r="D169" s="358" t="s">
        <v>1353</v>
      </c>
    </row>
    <row r="170" spans="1:7" x14ac:dyDescent="0.25">
      <c r="C170" s="1">
        <v>1</v>
      </c>
      <c r="D170" s="498" t="s">
        <v>1344</v>
      </c>
    </row>
    <row r="171" spans="1:7" ht="30" x14ac:dyDescent="0.25">
      <c r="C171" s="1">
        <v>2</v>
      </c>
      <c r="D171" s="498" t="s">
        <v>1345</v>
      </c>
    </row>
    <row r="172" spans="1:7" ht="60" x14ac:dyDescent="0.25">
      <c r="C172" s="1">
        <v>3</v>
      </c>
      <c r="D172" s="498" t="s">
        <v>1346</v>
      </c>
    </row>
    <row r="173" spans="1:7" ht="90" x14ac:dyDescent="0.25">
      <c r="C173" s="1">
        <v>4</v>
      </c>
      <c r="D173" s="498" t="s">
        <v>1355</v>
      </c>
    </row>
    <row r="174" spans="1:7" ht="60" x14ac:dyDescent="0.25">
      <c r="C174" s="1">
        <v>5</v>
      </c>
      <c r="D174" s="498" t="s">
        <v>1347</v>
      </c>
    </row>
    <row r="175" spans="1:7" ht="120" x14ac:dyDescent="0.25">
      <c r="C175" s="1">
        <v>6</v>
      </c>
      <c r="D175" s="498" t="s">
        <v>1635</v>
      </c>
    </row>
    <row r="176" spans="1:7" ht="45" x14ac:dyDescent="0.25">
      <c r="C176" s="1">
        <v>7</v>
      </c>
      <c r="D176" s="333" t="s">
        <v>1349</v>
      </c>
    </row>
    <row r="177" spans="3:4" ht="90" x14ac:dyDescent="0.25">
      <c r="C177" s="1">
        <v>8</v>
      </c>
      <c r="D177" s="333" t="s">
        <v>1636</v>
      </c>
    </row>
  </sheetData>
  <sheetProtection algorithmName="SHA-512" hashValue="ZWwrF1wlO4Oqy5J2r5It+GX4wkV86JjrJQnxhNkCo619Q6p/C/+S8OEijlxZiG0/K9S/HX1X8MRKa3Kdz0B/FA==" saltValue="7Txbx0dALaVnSIvJ4fNgRQ==" spinCount="100000" sheet="1" objects="1" scenarios="1"/>
  <mergeCells count="20">
    <mergeCell ref="E7:G11"/>
    <mergeCell ref="E15:G19"/>
    <mergeCell ref="E23:G27"/>
    <mergeCell ref="E31:G35"/>
    <mergeCell ref="E39:G43"/>
    <mergeCell ref="E47:G51"/>
    <mergeCell ref="E55:G59"/>
    <mergeCell ref="E63:G67"/>
    <mergeCell ref="E71:G75"/>
    <mergeCell ref="E79:G83"/>
    <mergeCell ref="E135:G139"/>
    <mergeCell ref="E143:G147"/>
    <mergeCell ref="E151:G155"/>
    <mergeCell ref="E159:G163"/>
    <mergeCell ref="E87:G91"/>
    <mergeCell ref="E95:G99"/>
    <mergeCell ref="E103:G107"/>
    <mergeCell ref="E111:G115"/>
    <mergeCell ref="E119:G123"/>
    <mergeCell ref="E127:G131"/>
  </mergeCells>
  <phoneticPr fontId="9"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6897821-69E5-4A77-A870-B8BB1B560075}">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r:uid="{BA62DD30-746E-4FDE-9042-13712A651DBD}">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AC10-5755-4FA7-9CAB-682F4629139E}">
  <sheetPr>
    <tabColor theme="0" tint="-0.249977111117893"/>
  </sheetPr>
  <dimension ref="A1:AE38"/>
  <sheetViews>
    <sheetView topLeftCell="D1" zoomScaleNormal="100" workbookViewId="0">
      <selection activeCell="L35" sqref="L35"/>
    </sheetView>
  </sheetViews>
  <sheetFormatPr defaultColWidth="9.140625" defaultRowHeight="15" x14ac:dyDescent="0.25"/>
  <cols>
    <col min="1" max="1" width="8.7109375" style="13" customWidth="1"/>
    <col min="2" max="2" width="12.7109375" style="13" customWidth="1"/>
    <col min="3" max="3" width="70.5703125" style="13" customWidth="1"/>
    <col min="4" max="4" width="11.7109375" style="13" customWidth="1"/>
    <col min="5" max="5" width="12.7109375" style="13" customWidth="1"/>
    <col min="6" max="30" width="11.7109375" style="13" customWidth="1"/>
    <col min="31" max="31" width="32.7109375" style="13" customWidth="1"/>
    <col min="32" max="16384" width="9.140625" style="13"/>
  </cols>
  <sheetData>
    <row r="1" spans="1:31" s="41" customFormat="1" ht="18.75" x14ac:dyDescent="0.25">
      <c r="A1" s="43" t="s">
        <v>242</v>
      </c>
      <c r="B1" s="43" t="s">
        <v>1706</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39" t="s">
        <v>1272</v>
      </c>
      <c r="C3" s="204" t="str">
        <f>'1'!C8</f>
        <v>ŠAKI</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75" thickBot="1" x14ac:dyDescent="0.3"/>
    <row r="5" spans="1:31" x14ac:dyDescent="0.25">
      <c r="A5" s="1"/>
      <c r="B5" s="338">
        <v>1</v>
      </c>
      <c r="C5" s="339">
        <v>2</v>
      </c>
      <c r="D5" s="340">
        <v>3</v>
      </c>
      <c r="E5" s="341">
        <v>4</v>
      </c>
      <c r="F5" s="317">
        <v>5</v>
      </c>
      <c r="G5" s="317">
        <v>6</v>
      </c>
      <c r="H5" s="317">
        <v>7</v>
      </c>
      <c r="I5" s="317">
        <v>8</v>
      </c>
      <c r="J5" s="317">
        <v>9</v>
      </c>
      <c r="K5" s="317">
        <v>10</v>
      </c>
      <c r="L5" s="317">
        <v>11</v>
      </c>
      <c r="M5" s="317">
        <v>12</v>
      </c>
      <c r="N5" s="317">
        <v>13</v>
      </c>
      <c r="O5" s="317">
        <v>14</v>
      </c>
      <c r="P5" s="317">
        <v>15</v>
      </c>
      <c r="Q5" s="317">
        <v>16</v>
      </c>
      <c r="R5" s="317">
        <v>17</v>
      </c>
      <c r="S5" s="317">
        <v>18</v>
      </c>
      <c r="T5" s="317">
        <v>19</v>
      </c>
      <c r="U5" s="317">
        <v>20</v>
      </c>
      <c r="V5" s="317">
        <v>21</v>
      </c>
      <c r="W5" s="317">
        <v>22</v>
      </c>
      <c r="X5" s="317">
        <v>23</v>
      </c>
      <c r="Y5" s="317">
        <v>24</v>
      </c>
      <c r="Z5" s="317">
        <v>25</v>
      </c>
      <c r="AA5" s="317">
        <v>26</v>
      </c>
      <c r="AB5" s="317">
        <v>27</v>
      </c>
      <c r="AC5" s="317">
        <v>28</v>
      </c>
      <c r="AD5" s="319">
        <v>29</v>
      </c>
      <c r="AE5" s="334">
        <v>30</v>
      </c>
    </row>
    <row r="6" spans="1:31" ht="75" x14ac:dyDescent="0.25">
      <c r="A6" s="1"/>
      <c r="B6" s="342" t="s">
        <v>54</v>
      </c>
      <c r="C6" s="253" t="s">
        <v>53</v>
      </c>
      <c r="D6" s="224" t="str">
        <f>'7'!F6</f>
        <v>Planuojama paramos suma priemonei, Eur</v>
      </c>
      <c r="E6" s="225" t="s">
        <v>1707</v>
      </c>
      <c r="F6" s="758" t="s">
        <v>1293</v>
      </c>
      <c r="G6" s="760" t="s">
        <v>100</v>
      </c>
      <c r="H6" s="761"/>
      <c r="I6" s="761"/>
      <c r="J6" s="763"/>
      <c r="K6" s="760" t="s">
        <v>101</v>
      </c>
      <c r="L6" s="761"/>
      <c r="M6" s="761"/>
      <c r="N6" s="763"/>
      <c r="O6" s="760" t="s">
        <v>102</v>
      </c>
      <c r="P6" s="761"/>
      <c r="Q6" s="761"/>
      <c r="R6" s="763"/>
      <c r="S6" s="760" t="s">
        <v>103</v>
      </c>
      <c r="T6" s="761"/>
      <c r="U6" s="761"/>
      <c r="V6" s="763"/>
      <c r="W6" s="760" t="s">
        <v>104</v>
      </c>
      <c r="X6" s="761"/>
      <c r="Y6" s="761"/>
      <c r="Z6" s="763"/>
      <c r="AA6" s="760" t="s">
        <v>105</v>
      </c>
      <c r="AB6" s="761"/>
      <c r="AC6" s="761"/>
      <c r="AD6" s="762"/>
      <c r="AE6" s="335" t="s">
        <v>1104</v>
      </c>
    </row>
    <row r="7" spans="1:31" x14ac:dyDescent="0.25">
      <c r="A7" s="1" t="s">
        <v>420</v>
      </c>
      <c r="B7" s="343"/>
      <c r="C7" s="255"/>
      <c r="D7" s="254"/>
      <c r="E7" s="256"/>
      <c r="F7" s="759"/>
      <c r="G7" s="47" t="s">
        <v>96</v>
      </c>
      <c r="H7" s="48" t="s">
        <v>97</v>
      </c>
      <c r="I7" s="48" t="s">
        <v>98</v>
      </c>
      <c r="J7" s="49" t="s">
        <v>99</v>
      </c>
      <c r="K7" s="47" t="s">
        <v>96</v>
      </c>
      <c r="L7" s="48" t="s">
        <v>97</v>
      </c>
      <c r="M7" s="48" t="s">
        <v>98</v>
      </c>
      <c r="N7" s="49" t="s">
        <v>99</v>
      </c>
      <c r="O7" s="47" t="s">
        <v>96</v>
      </c>
      <c r="P7" s="48" t="s">
        <v>97</v>
      </c>
      <c r="Q7" s="48" t="s">
        <v>98</v>
      </c>
      <c r="R7" s="49" t="s">
        <v>99</v>
      </c>
      <c r="S7" s="47" t="s">
        <v>96</v>
      </c>
      <c r="T7" s="48" t="s">
        <v>97</v>
      </c>
      <c r="U7" s="48" t="s">
        <v>98</v>
      </c>
      <c r="V7" s="49" t="s">
        <v>99</v>
      </c>
      <c r="W7" s="47" t="s">
        <v>96</v>
      </c>
      <c r="X7" s="48" t="s">
        <v>97</v>
      </c>
      <c r="Y7" s="48" t="s">
        <v>98</v>
      </c>
      <c r="Z7" s="49" t="s">
        <v>99</v>
      </c>
      <c r="AA7" s="47" t="s">
        <v>96</v>
      </c>
      <c r="AB7" s="48" t="s">
        <v>97</v>
      </c>
      <c r="AC7" s="48" t="s">
        <v>98</v>
      </c>
      <c r="AD7" s="344" t="s">
        <v>99</v>
      </c>
      <c r="AE7" s="334"/>
    </row>
    <row r="8" spans="1:31" x14ac:dyDescent="0.25">
      <c r="A8" s="1" t="s">
        <v>421</v>
      </c>
      <c r="B8" s="345" t="s">
        <v>0</v>
      </c>
      <c r="C8" s="44" t="str">
        <f>'7'!C7</f>
        <v>Parama kaimo gyventojų verslo pradžiai</v>
      </c>
      <c r="D8" s="206">
        <f>'7'!F7</f>
        <v>280000</v>
      </c>
      <c r="E8" s="146">
        <f>COUNTIFS($G8:$AD8,"&gt;0")</f>
        <v>2</v>
      </c>
      <c r="F8" s="207">
        <f>SUM(G8:AD8)</f>
        <v>280000</v>
      </c>
      <c r="G8" s="245"/>
      <c r="H8" s="246"/>
      <c r="I8" s="246"/>
      <c r="J8" s="247"/>
      <c r="K8" s="245">
        <v>140000</v>
      </c>
      <c r="L8" s="246"/>
      <c r="M8" s="246"/>
      <c r="N8" s="247"/>
      <c r="O8" s="245"/>
      <c r="P8" s="246"/>
      <c r="Q8" s="246"/>
      <c r="R8" s="247"/>
      <c r="S8" s="245">
        <v>140000</v>
      </c>
      <c r="T8" s="246"/>
      <c r="U8" s="246"/>
      <c r="V8" s="247"/>
      <c r="W8" s="245"/>
      <c r="X8" s="246"/>
      <c r="Y8" s="246"/>
      <c r="Z8" s="247"/>
      <c r="AA8" s="245"/>
      <c r="AB8" s="246"/>
      <c r="AC8" s="246"/>
      <c r="AD8" s="346"/>
      <c r="AE8" s="336" t="str">
        <f>IF(D8=F8,"Gerai","Nesutampa sumos (3 ir 5 stulpeliai)")</f>
        <v>Gerai</v>
      </c>
    </row>
    <row r="9" spans="1:31" x14ac:dyDescent="0.25">
      <c r="A9" s="1" t="s">
        <v>422</v>
      </c>
      <c r="B9" s="345" t="s">
        <v>1</v>
      </c>
      <c r="C9" s="44" t="str">
        <f>'7'!C8</f>
        <v>Parama smulkaus verslo kaime plėtrai</v>
      </c>
      <c r="D9" s="206">
        <f>'7'!F8</f>
        <v>420000</v>
      </c>
      <c r="E9" s="146">
        <f t="shared" ref="E9:E27" si="0">COUNTIFS($G9:$AD9,"&gt;0")</f>
        <v>2</v>
      </c>
      <c r="F9" s="208">
        <f t="shared" ref="F9:F27" si="1">SUM(G9:AD9)</f>
        <v>420000</v>
      </c>
      <c r="G9" s="240"/>
      <c r="H9" s="248"/>
      <c r="I9" s="248"/>
      <c r="J9" s="249"/>
      <c r="K9" s="240"/>
      <c r="L9" s="248"/>
      <c r="M9" s="248">
        <v>210000</v>
      </c>
      <c r="N9" s="249"/>
      <c r="O9" s="240"/>
      <c r="P9" s="248"/>
      <c r="Q9" s="248"/>
      <c r="R9" s="249"/>
      <c r="S9" s="240"/>
      <c r="T9" s="248"/>
      <c r="U9" s="248">
        <v>210000</v>
      </c>
      <c r="V9" s="249"/>
      <c r="W9" s="240"/>
      <c r="X9" s="248"/>
      <c r="Y9" s="248"/>
      <c r="Z9" s="249"/>
      <c r="AA9" s="240"/>
      <c r="AB9" s="248"/>
      <c r="AC9" s="248"/>
      <c r="AD9" s="347"/>
      <c r="AE9" s="337" t="str">
        <f t="shared" ref="AE9:AE27" si="2">IF(D9=F9,"Gerai","Nesutampa sumos (3 ir 5 stulpeliai)")</f>
        <v>Gerai</v>
      </c>
    </row>
    <row r="10" spans="1:31" x14ac:dyDescent="0.25">
      <c r="A10" s="1" t="s">
        <v>423</v>
      </c>
      <c r="B10" s="345" t="s">
        <v>2</v>
      </c>
      <c r="C10" s="44" t="str">
        <f>'7'!C9</f>
        <v>Privataus ir viešojo sektoriaus  bendradarbiavimo plėtra</v>
      </c>
      <c r="D10" s="206">
        <f>'7'!F9</f>
        <v>98506.4</v>
      </c>
      <c r="E10" s="146">
        <f t="shared" si="0"/>
        <v>1</v>
      </c>
      <c r="F10" s="208">
        <f t="shared" si="1"/>
        <v>98506.4</v>
      </c>
      <c r="G10" s="240"/>
      <c r="H10" s="248"/>
      <c r="I10" s="248"/>
      <c r="J10" s="249"/>
      <c r="K10" s="240"/>
      <c r="L10" s="248"/>
      <c r="M10" s="248"/>
      <c r="N10" s="249"/>
      <c r="O10" s="240">
        <v>98506.4</v>
      </c>
      <c r="P10" s="248"/>
      <c r="Q10" s="248"/>
      <c r="R10" s="249"/>
      <c r="S10" s="240"/>
      <c r="T10" s="248"/>
      <c r="U10" s="248"/>
      <c r="V10" s="249"/>
      <c r="W10" s="240"/>
      <c r="X10" s="248"/>
      <c r="Y10" s="248"/>
      <c r="Z10" s="249"/>
      <c r="AA10" s="240"/>
      <c r="AB10" s="248"/>
      <c r="AC10" s="248"/>
      <c r="AD10" s="347"/>
      <c r="AE10" s="337" t="str">
        <f t="shared" si="2"/>
        <v>Gerai</v>
      </c>
    </row>
    <row r="11" spans="1:31" x14ac:dyDescent="0.25">
      <c r="A11" s="1" t="s">
        <v>424</v>
      </c>
      <c r="B11" s="345" t="s">
        <v>3</v>
      </c>
      <c r="C11" s="44" t="str">
        <f>'7'!C10</f>
        <v>Bendruomeninio verslo kūrimas ir plėtra</v>
      </c>
      <c r="D11" s="206">
        <f>'7'!F10</f>
        <v>270000</v>
      </c>
      <c r="E11" s="146">
        <f t="shared" si="0"/>
        <v>2</v>
      </c>
      <c r="F11" s="208">
        <f t="shared" si="1"/>
        <v>270000</v>
      </c>
      <c r="G11" s="240"/>
      <c r="H11" s="248"/>
      <c r="I11" s="248"/>
      <c r="J11" s="249"/>
      <c r="K11" s="240"/>
      <c r="L11" s="248"/>
      <c r="M11" s="248"/>
      <c r="N11" s="249"/>
      <c r="O11" s="240"/>
      <c r="P11" s="248">
        <v>135000</v>
      </c>
      <c r="Q11" s="248"/>
      <c r="R11" s="249"/>
      <c r="S11" s="240"/>
      <c r="T11" s="248">
        <v>135000</v>
      </c>
      <c r="U11" s="248"/>
      <c r="V11" s="249"/>
      <c r="W11" s="240"/>
      <c r="X11" s="248"/>
      <c r="Y11" s="248"/>
      <c r="Z11" s="249"/>
      <c r="AA11" s="240"/>
      <c r="AB11" s="248"/>
      <c r="AC11" s="248"/>
      <c r="AD11" s="347"/>
      <c r="AE11" s="337" t="str">
        <f t="shared" si="2"/>
        <v>Gerai</v>
      </c>
    </row>
    <row r="12" spans="1:31" ht="30" x14ac:dyDescent="0.25">
      <c r="A12" s="1" t="s">
        <v>425</v>
      </c>
      <c r="B12" s="345" t="s">
        <v>4</v>
      </c>
      <c r="C12" s="44" t="str">
        <f>'7'!C11</f>
        <v xml:space="preserve">Kokybiško gyventojų užimtumo ir socialinės integracijos veiklų plėtra per bendruomenių sutelktumą  </v>
      </c>
      <c r="D12" s="206">
        <f>'7'!F11</f>
        <v>168000</v>
      </c>
      <c r="E12" s="146">
        <f t="shared" si="0"/>
        <v>2</v>
      </c>
      <c r="F12" s="208">
        <f t="shared" si="1"/>
        <v>168000</v>
      </c>
      <c r="G12" s="240"/>
      <c r="H12" s="248"/>
      <c r="I12" s="248"/>
      <c r="J12" s="249"/>
      <c r="K12" s="240"/>
      <c r="L12" s="248">
        <v>84000</v>
      </c>
      <c r="M12" s="248"/>
      <c r="N12" s="249"/>
      <c r="O12" s="240"/>
      <c r="P12" s="248"/>
      <c r="Q12" s="248"/>
      <c r="R12" s="249"/>
      <c r="S12" s="240"/>
      <c r="T12" s="248">
        <v>84000</v>
      </c>
      <c r="U12" s="248"/>
      <c r="V12" s="249"/>
      <c r="W12" s="240"/>
      <c r="X12" s="248"/>
      <c r="Y12" s="248"/>
      <c r="Z12" s="249"/>
      <c r="AA12" s="240"/>
      <c r="AB12" s="248"/>
      <c r="AC12" s="248"/>
      <c r="AD12" s="347"/>
      <c r="AE12" s="337" t="str">
        <f t="shared" si="2"/>
        <v>Gerai</v>
      </c>
    </row>
    <row r="13" spans="1:31" x14ac:dyDescent="0.25">
      <c r="A13" s="1" t="s">
        <v>426</v>
      </c>
      <c r="B13" s="345" t="s">
        <v>5</v>
      </c>
      <c r="C13" s="44" t="str">
        <f>'7'!C12</f>
        <v>Nevyriausybinio sektoriaus gebėjimų stiprinimas</v>
      </c>
      <c r="D13" s="206">
        <f>'7'!F12</f>
        <v>72000</v>
      </c>
      <c r="E13" s="146">
        <f t="shared" si="0"/>
        <v>2</v>
      </c>
      <c r="F13" s="208">
        <f t="shared" si="1"/>
        <v>72000</v>
      </c>
      <c r="G13" s="240"/>
      <c r="H13" s="248"/>
      <c r="I13" s="248"/>
      <c r="J13" s="249"/>
      <c r="K13" s="240">
        <v>36000</v>
      </c>
      <c r="L13" s="248"/>
      <c r="M13" s="248"/>
      <c r="N13" s="249"/>
      <c r="O13" s="240"/>
      <c r="P13" s="248"/>
      <c r="Q13" s="248"/>
      <c r="R13" s="249"/>
      <c r="S13" s="240">
        <v>36000</v>
      </c>
      <c r="T13" s="248"/>
      <c r="U13" s="248"/>
      <c r="V13" s="249"/>
      <c r="W13" s="240"/>
      <c r="X13" s="248"/>
      <c r="Y13" s="248"/>
      <c r="Z13" s="249"/>
      <c r="AA13" s="240"/>
      <c r="AB13" s="248"/>
      <c r="AC13" s="248"/>
      <c r="AD13" s="347"/>
      <c r="AE13" s="337" t="str">
        <f t="shared" si="2"/>
        <v>Gerai</v>
      </c>
    </row>
    <row r="14" spans="1:31" x14ac:dyDescent="0.25">
      <c r="A14" s="1" t="s">
        <v>427</v>
      </c>
      <c r="B14" s="345" t="s">
        <v>6</v>
      </c>
      <c r="C14" s="44">
        <f>'7'!C13</f>
        <v>0</v>
      </c>
      <c r="D14" s="206">
        <f>'7'!F13</f>
        <v>0</v>
      </c>
      <c r="E14" s="146">
        <f t="shared" si="0"/>
        <v>0</v>
      </c>
      <c r="F14" s="208">
        <f t="shared" si="1"/>
        <v>0</v>
      </c>
      <c r="G14" s="240"/>
      <c r="H14" s="248"/>
      <c r="I14" s="248"/>
      <c r="J14" s="249"/>
      <c r="K14" s="240"/>
      <c r="L14" s="248"/>
      <c r="M14" s="248"/>
      <c r="N14" s="249"/>
      <c r="O14" s="240"/>
      <c r="P14" s="248"/>
      <c r="Q14" s="248"/>
      <c r="R14" s="249"/>
      <c r="S14" s="240"/>
      <c r="T14" s="248"/>
      <c r="U14" s="248"/>
      <c r="V14" s="249"/>
      <c r="W14" s="240"/>
      <c r="X14" s="248"/>
      <c r="Y14" s="248"/>
      <c r="Z14" s="249"/>
      <c r="AA14" s="240"/>
      <c r="AB14" s="248"/>
      <c r="AC14" s="248"/>
      <c r="AD14" s="347"/>
      <c r="AE14" s="337" t="str">
        <f t="shared" si="2"/>
        <v>Gerai</v>
      </c>
    </row>
    <row r="15" spans="1:31" x14ac:dyDescent="0.25">
      <c r="A15" s="1" t="s">
        <v>428</v>
      </c>
      <c r="B15" s="345" t="s">
        <v>7</v>
      </c>
      <c r="C15" s="44">
        <f>'7'!C14</f>
        <v>0</v>
      </c>
      <c r="D15" s="206">
        <f>'7'!F14</f>
        <v>0</v>
      </c>
      <c r="E15" s="146">
        <f t="shared" si="0"/>
        <v>0</v>
      </c>
      <c r="F15" s="208">
        <f t="shared" si="1"/>
        <v>0</v>
      </c>
      <c r="G15" s="240"/>
      <c r="H15" s="248"/>
      <c r="I15" s="248"/>
      <c r="J15" s="249"/>
      <c r="K15" s="240"/>
      <c r="L15" s="248"/>
      <c r="M15" s="248"/>
      <c r="N15" s="249"/>
      <c r="O15" s="240"/>
      <c r="P15" s="248"/>
      <c r="Q15" s="248"/>
      <c r="R15" s="249"/>
      <c r="S15" s="240"/>
      <c r="T15" s="248"/>
      <c r="U15" s="248"/>
      <c r="V15" s="249"/>
      <c r="W15" s="240"/>
      <c r="X15" s="248"/>
      <c r="Y15" s="248"/>
      <c r="Z15" s="249"/>
      <c r="AA15" s="240"/>
      <c r="AB15" s="248"/>
      <c r="AC15" s="248"/>
      <c r="AD15" s="347"/>
      <c r="AE15" s="337" t="str">
        <f t="shared" si="2"/>
        <v>Gerai</v>
      </c>
    </row>
    <row r="16" spans="1:31" x14ac:dyDescent="0.25">
      <c r="A16" s="1" t="s">
        <v>429</v>
      </c>
      <c r="B16" s="345" t="s">
        <v>8</v>
      </c>
      <c r="C16" s="44">
        <f>'7'!C15</f>
        <v>0</v>
      </c>
      <c r="D16" s="206">
        <f>'7'!F15</f>
        <v>0</v>
      </c>
      <c r="E16" s="146">
        <f t="shared" si="0"/>
        <v>0</v>
      </c>
      <c r="F16" s="208">
        <f t="shared" si="1"/>
        <v>0</v>
      </c>
      <c r="G16" s="240"/>
      <c r="H16" s="248"/>
      <c r="I16" s="248"/>
      <c r="J16" s="249"/>
      <c r="K16" s="240"/>
      <c r="L16" s="248"/>
      <c r="M16" s="248"/>
      <c r="N16" s="249"/>
      <c r="O16" s="240"/>
      <c r="P16" s="248"/>
      <c r="Q16" s="248"/>
      <c r="R16" s="249"/>
      <c r="S16" s="240"/>
      <c r="T16" s="248"/>
      <c r="U16" s="248"/>
      <c r="V16" s="249"/>
      <c r="W16" s="240"/>
      <c r="X16" s="248"/>
      <c r="Y16" s="248"/>
      <c r="Z16" s="249"/>
      <c r="AA16" s="240"/>
      <c r="AB16" s="248"/>
      <c r="AC16" s="248"/>
      <c r="AD16" s="347"/>
      <c r="AE16" s="337" t="str">
        <f t="shared" si="2"/>
        <v>Gerai</v>
      </c>
    </row>
    <row r="17" spans="1:31" x14ac:dyDescent="0.25">
      <c r="A17" s="1" t="s">
        <v>649</v>
      </c>
      <c r="B17" s="345" t="s">
        <v>9</v>
      </c>
      <c r="C17" s="44">
        <f>'7'!C16</f>
        <v>0</v>
      </c>
      <c r="D17" s="206">
        <f>'7'!F16</f>
        <v>0</v>
      </c>
      <c r="E17" s="146">
        <f t="shared" si="0"/>
        <v>0</v>
      </c>
      <c r="F17" s="208">
        <f t="shared" si="1"/>
        <v>0</v>
      </c>
      <c r="G17" s="240"/>
      <c r="H17" s="248"/>
      <c r="I17" s="248"/>
      <c r="J17" s="249"/>
      <c r="K17" s="240"/>
      <c r="L17" s="248"/>
      <c r="M17" s="248"/>
      <c r="N17" s="249"/>
      <c r="O17" s="240"/>
      <c r="P17" s="248"/>
      <c r="Q17" s="248"/>
      <c r="R17" s="249"/>
      <c r="S17" s="240"/>
      <c r="T17" s="248"/>
      <c r="U17" s="248"/>
      <c r="V17" s="249"/>
      <c r="W17" s="240"/>
      <c r="X17" s="248"/>
      <c r="Y17" s="248"/>
      <c r="Z17" s="249"/>
      <c r="AA17" s="240"/>
      <c r="AB17" s="248"/>
      <c r="AC17" s="248"/>
      <c r="AD17" s="347"/>
      <c r="AE17" s="337" t="str">
        <f t="shared" si="2"/>
        <v>Gerai</v>
      </c>
    </row>
    <row r="18" spans="1:31" x14ac:dyDescent="0.25">
      <c r="A18" s="1" t="s">
        <v>650</v>
      </c>
      <c r="B18" s="345" t="s">
        <v>43</v>
      </c>
      <c r="C18" s="44">
        <f>'7'!C17</f>
        <v>0</v>
      </c>
      <c r="D18" s="206">
        <f>'7'!F17</f>
        <v>0</v>
      </c>
      <c r="E18" s="146">
        <f t="shared" si="0"/>
        <v>0</v>
      </c>
      <c r="F18" s="208">
        <f t="shared" si="1"/>
        <v>0</v>
      </c>
      <c r="G18" s="240"/>
      <c r="H18" s="248"/>
      <c r="I18" s="248"/>
      <c r="J18" s="249"/>
      <c r="K18" s="240"/>
      <c r="L18" s="248"/>
      <c r="M18" s="248"/>
      <c r="N18" s="249"/>
      <c r="O18" s="240"/>
      <c r="P18" s="248"/>
      <c r="Q18" s="248"/>
      <c r="R18" s="249"/>
      <c r="S18" s="240"/>
      <c r="T18" s="248"/>
      <c r="U18" s="248"/>
      <c r="V18" s="249"/>
      <c r="W18" s="240"/>
      <c r="X18" s="248"/>
      <c r="Y18" s="248"/>
      <c r="Z18" s="249"/>
      <c r="AA18" s="240"/>
      <c r="AB18" s="248"/>
      <c r="AC18" s="248"/>
      <c r="AD18" s="347"/>
      <c r="AE18" s="337" t="str">
        <f t="shared" si="2"/>
        <v>Gerai</v>
      </c>
    </row>
    <row r="19" spans="1:31" x14ac:dyDescent="0.25">
      <c r="A19" s="1" t="s">
        <v>651</v>
      </c>
      <c r="B19" s="345" t="s">
        <v>44</v>
      </c>
      <c r="C19" s="44">
        <f>'7'!C18</f>
        <v>0</v>
      </c>
      <c r="D19" s="206">
        <f>'7'!F18</f>
        <v>0</v>
      </c>
      <c r="E19" s="146">
        <f t="shared" si="0"/>
        <v>0</v>
      </c>
      <c r="F19" s="208">
        <f t="shared" si="1"/>
        <v>0</v>
      </c>
      <c r="G19" s="240"/>
      <c r="H19" s="248"/>
      <c r="I19" s="248"/>
      <c r="J19" s="249"/>
      <c r="K19" s="240"/>
      <c r="L19" s="248"/>
      <c r="M19" s="248"/>
      <c r="N19" s="249"/>
      <c r="O19" s="240"/>
      <c r="P19" s="248"/>
      <c r="Q19" s="248"/>
      <c r="R19" s="249"/>
      <c r="S19" s="240"/>
      <c r="T19" s="248"/>
      <c r="U19" s="248"/>
      <c r="V19" s="249"/>
      <c r="W19" s="240"/>
      <c r="X19" s="248"/>
      <c r="Y19" s="248"/>
      <c r="Z19" s="249"/>
      <c r="AA19" s="240"/>
      <c r="AB19" s="248"/>
      <c r="AC19" s="248"/>
      <c r="AD19" s="347"/>
      <c r="AE19" s="337" t="str">
        <f t="shared" si="2"/>
        <v>Gerai</v>
      </c>
    </row>
    <row r="20" spans="1:31" x14ac:dyDescent="0.25">
      <c r="A20" s="1" t="s">
        <v>652</v>
      </c>
      <c r="B20" s="345" t="s">
        <v>45</v>
      </c>
      <c r="C20" s="44">
        <f>'7'!C19</f>
        <v>0</v>
      </c>
      <c r="D20" s="206">
        <f>'7'!F19</f>
        <v>0</v>
      </c>
      <c r="E20" s="146">
        <f t="shared" si="0"/>
        <v>0</v>
      </c>
      <c r="F20" s="208">
        <f t="shared" si="1"/>
        <v>0</v>
      </c>
      <c r="G20" s="240"/>
      <c r="H20" s="248"/>
      <c r="I20" s="248"/>
      <c r="J20" s="249"/>
      <c r="K20" s="240"/>
      <c r="L20" s="248"/>
      <c r="M20" s="248"/>
      <c r="N20" s="249"/>
      <c r="O20" s="240"/>
      <c r="P20" s="248"/>
      <c r="Q20" s="248"/>
      <c r="R20" s="249"/>
      <c r="S20" s="240"/>
      <c r="T20" s="248"/>
      <c r="U20" s="248"/>
      <c r="V20" s="249"/>
      <c r="W20" s="240"/>
      <c r="X20" s="248"/>
      <c r="Y20" s="248"/>
      <c r="Z20" s="249"/>
      <c r="AA20" s="240"/>
      <c r="AB20" s="248"/>
      <c r="AC20" s="248"/>
      <c r="AD20" s="347"/>
      <c r="AE20" s="337" t="str">
        <f t="shared" si="2"/>
        <v>Gerai</v>
      </c>
    </row>
    <row r="21" spans="1:31" x14ac:dyDescent="0.25">
      <c r="A21" s="1" t="s">
        <v>653</v>
      </c>
      <c r="B21" s="345" t="s">
        <v>46</v>
      </c>
      <c r="C21" s="44">
        <f>'7'!C20</f>
        <v>0</v>
      </c>
      <c r="D21" s="206">
        <f>'7'!F20</f>
        <v>0</v>
      </c>
      <c r="E21" s="146">
        <f t="shared" si="0"/>
        <v>0</v>
      </c>
      <c r="F21" s="208">
        <f t="shared" si="1"/>
        <v>0</v>
      </c>
      <c r="G21" s="240"/>
      <c r="H21" s="248"/>
      <c r="I21" s="248"/>
      <c r="J21" s="249"/>
      <c r="K21" s="240"/>
      <c r="L21" s="248"/>
      <c r="M21" s="248"/>
      <c r="N21" s="249"/>
      <c r="O21" s="240"/>
      <c r="P21" s="248"/>
      <c r="Q21" s="248"/>
      <c r="R21" s="249"/>
      <c r="S21" s="240"/>
      <c r="T21" s="248"/>
      <c r="U21" s="248"/>
      <c r="V21" s="249"/>
      <c r="W21" s="240"/>
      <c r="X21" s="248"/>
      <c r="Y21" s="248"/>
      <c r="Z21" s="249"/>
      <c r="AA21" s="240"/>
      <c r="AB21" s="248"/>
      <c r="AC21" s="248"/>
      <c r="AD21" s="347"/>
      <c r="AE21" s="337" t="str">
        <f t="shared" si="2"/>
        <v>Gerai</v>
      </c>
    </row>
    <row r="22" spans="1:31" x14ac:dyDescent="0.25">
      <c r="A22" s="1" t="s">
        <v>654</v>
      </c>
      <c r="B22" s="345" t="s">
        <v>47</v>
      </c>
      <c r="C22" s="44">
        <f>'7'!C21</f>
        <v>0</v>
      </c>
      <c r="D22" s="206">
        <f>'7'!F21</f>
        <v>0</v>
      </c>
      <c r="E22" s="146">
        <f t="shared" si="0"/>
        <v>0</v>
      </c>
      <c r="F22" s="208">
        <f t="shared" si="1"/>
        <v>0</v>
      </c>
      <c r="G22" s="240"/>
      <c r="H22" s="248"/>
      <c r="I22" s="248"/>
      <c r="J22" s="249"/>
      <c r="K22" s="240"/>
      <c r="L22" s="248"/>
      <c r="M22" s="248"/>
      <c r="N22" s="249"/>
      <c r="O22" s="240"/>
      <c r="P22" s="248"/>
      <c r="Q22" s="248"/>
      <c r="R22" s="249"/>
      <c r="S22" s="240"/>
      <c r="T22" s="248"/>
      <c r="U22" s="248"/>
      <c r="V22" s="249"/>
      <c r="W22" s="240"/>
      <c r="X22" s="248"/>
      <c r="Y22" s="248"/>
      <c r="Z22" s="249"/>
      <c r="AA22" s="240"/>
      <c r="AB22" s="248"/>
      <c r="AC22" s="248"/>
      <c r="AD22" s="347"/>
      <c r="AE22" s="337" t="str">
        <f t="shared" si="2"/>
        <v>Gerai</v>
      </c>
    </row>
    <row r="23" spans="1:31" x14ac:dyDescent="0.25">
      <c r="A23" s="1" t="s">
        <v>655</v>
      </c>
      <c r="B23" s="345" t="s">
        <v>48</v>
      </c>
      <c r="C23" s="44">
        <f>'7'!C22</f>
        <v>0</v>
      </c>
      <c r="D23" s="206">
        <f>'7'!F22</f>
        <v>0</v>
      </c>
      <c r="E23" s="146">
        <f t="shared" si="0"/>
        <v>0</v>
      </c>
      <c r="F23" s="208">
        <f t="shared" si="1"/>
        <v>0</v>
      </c>
      <c r="G23" s="240"/>
      <c r="H23" s="248"/>
      <c r="I23" s="248"/>
      <c r="J23" s="249"/>
      <c r="K23" s="240"/>
      <c r="L23" s="248"/>
      <c r="M23" s="248"/>
      <c r="N23" s="249"/>
      <c r="O23" s="240"/>
      <c r="P23" s="248"/>
      <c r="Q23" s="248"/>
      <c r="R23" s="249"/>
      <c r="S23" s="240"/>
      <c r="T23" s="248"/>
      <c r="U23" s="248"/>
      <c r="V23" s="249"/>
      <c r="W23" s="240"/>
      <c r="X23" s="248"/>
      <c r="Y23" s="248"/>
      <c r="Z23" s="249"/>
      <c r="AA23" s="240"/>
      <c r="AB23" s="248"/>
      <c r="AC23" s="248"/>
      <c r="AD23" s="347"/>
      <c r="AE23" s="337" t="str">
        <f t="shared" si="2"/>
        <v>Gerai</v>
      </c>
    </row>
    <row r="24" spans="1:31" x14ac:dyDescent="0.25">
      <c r="A24" s="1" t="s">
        <v>656</v>
      </c>
      <c r="B24" s="345" t="s">
        <v>49</v>
      </c>
      <c r="C24" s="44">
        <f>'7'!C23</f>
        <v>0</v>
      </c>
      <c r="D24" s="206">
        <f>'7'!F23</f>
        <v>0</v>
      </c>
      <c r="E24" s="146">
        <f t="shared" si="0"/>
        <v>0</v>
      </c>
      <c r="F24" s="208">
        <f t="shared" si="1"/>
        <v>0</v>
      </c>
      <c r="G24" s="240"/>
      <c r="H24" s="248"/>
      <c r="I24" s="248"/>
      <c r="J24" s="249"/>
      <c r="K24" s="240"/>
      <c r="L24" s="248"/>
      <c r="M24" s="248"/>
      <c r="N24" s="249"/>
      <c r="O24" s="240"/>
      <c r="P24" s="248"/>
      <c r="Q24" s="248"/>
      <c r="R24" s="249"/>
      <c r="S24" s="240"/>
      <c r="T24" s="248"/>
      <c r="U24" s="248"/>
      <c r="V24" s="249"/>
      <c r="W24" s="240"/>
      <c r="X24" s="248"/>
      <c r="Y24" s="248"/>
      <c r="Z24" s="249"/>
      <c r="AA24" s="240"/>
      <c r="AB24" s="248"/>
      <c r="AC24" s="248"/>
      <c r="AD24" s="347"/>
      <c r="AE24" s="337" t="str">
        <f t="shared" si="2"/>
        <v>Gerai</v>
      </c>
    </row>
    <row r="25" spans="1:31" x14ac:dyDescent="0.25">
      <c r="A25" s="1" t="s">
        <v>657</v>
      </c>
      <c r="B25" s="345" t="s">
        <v>50</v>
      </c>
      <c r="C25" s="44">
        <f>'7'!C24</f>
        <v>0</v>
      </c>
      <c r="D25" s="206">
        <f>'7'!F24</f>
        <v>0</v>
      </c>
      <c r="E25" s="146">
        <f t="shared" si="0"/>
        <v>0</v>
      </c>
      <c r="F25" s="208">
        <f t="shared" si="1"/>
        <v>0</v>
      </c>
      <c r="G25" s="240"/>
      <c r="H25" s="248"/>
      <c r="I25" s="248"/>
      <c r="J25" s="249"/>
      <c r="K25" s="240"/>
      <c r="L25" s="248"/>
      <c r="M25" s="248"/>
      <c r="N25" s="249"/>
      <c r="O25" s="240"/>
      <c r="P25" s="248"/>
      <c r="Q25" s="248"/>
      <c r="R25" s="249"/>
      <c r="S25" s="240"/>
      <c r="T25" s="248"/>
      <c r="U25" s="248"/>
      <c r="V25" s="249"/>
      <c r="W25" s="240"/>
      <c r="X25" s="248"/>
      <c r="Y25" s="248"/>
      <c r="Z25" s="249"/>
      <c r="AA25" s="240"/>
      <c r="AB25" s="248"/>
      <c r="AC25" s="248"/>
      <c r="AD25" s="347"/>
      <c r="AE25" s="337" t="str">
        <f t="shared" si="2"/>
        <v>Gerai</v>
      </c>
    </row>
    <row r="26" spans="1:31" x14ac:dyDescent="0.25">
      <c r="A26" s="1" t="s">
        <v>658</v>
      </c>
      <c r="B26" s="345" t="s">
        <v>51</v>
      </c>
      <c r="C26" s="44">
        <f>'7'!C25</f>
        <v>0</v>
      </c>
      <c r="D26" s="206">
        <f>'7'!F25</f>
        <v>0</v>
      </c>
      <c r="E26" s="146">
        <f t="shared" si="0"/>
        <v>0</v>
      </c>
      <c r="F26" s="208">
        <f t="shared" si="1"/>
        <v>0</v>
      </c>
      <c r="G26" s="240"/>
      <c r="H26" s="248"/>
      <c r="I26" s="248"/>
      <c r="J26" s="249"/>
      <c r="K26" s="240"/>
      <c r="L26" s="248"/>
      <c r="M26" s="248"/>
      <c r="N26" s="249"/>
      <c r="O26" s="240"/>
      <c r="P26" s="248"/>
      <c r="Q26" s="248"/>
      <c r="R26" s="249"/>
      <c r="S26" s="240"/>
      <c r="T26" s="248"/>
      <c r="U26" s="248"/>
      <c r="V26" s="249"/>
      <c r="W26" s="240"/>
      <c r="X26" s="248"/>
      <c r="Y26" s="248"/>
      <c r="Z26" s="249"/>
      <c r="AA26" s="240"/>
      <c r="AB26" s="248"/>
      <c r="AC26" s="248"/>
      <c r="AD26" s="347"/>
      <c r="AE26" s="337" t="str">
        <f t="shared" si="2"/>
        <v>Gerai</v>
      </c>
    </row>
    <row r="27" spans="1:31" x14ac:dyDescent="0.25">
      <c r="A27" s="1" t="s">
        <v>1294</v>
      </c>
      <c r="B27" s="348" t="s">
        <v>52</v>
      </c>
      <c r="C27" s="45">
        <f>'7'!C26</f>
        <v>0</v>
      </c>
      <c r="D27" s="258">
        <f>'7'!F26</f>
        <v>0</v>
      </c>
      <c r="E27" s="165">
        <f t="shared" si="0"/>
        <v>0</v>
      </c>
      <c r="F27" s="209">
        <f t="shared" si="1"/>
        <v>0</v>
      </c>
      <c r="G27" s="250"/>
      <c r="H27" s="251"/>
      <c r="I27" s="251"/>
      <c r="J27" s="252"/>
      <c r="K27" s="250"/>
      <c r="L27" s="251"/>
      <c r="M27" s="251"/>
      <c r="N27" s="252"/>
      <c r="O27" s="250"/>
      <c r="P27" s="251"/>
      <c r="Q27" s="251"/>
      <c r="R27" s="252"/>
      <c r="S27" s="250"/>
      <c r="T27" s="251"/>
      <c r="U27" s="251"/>
      <c r="V27" s="252"/>
      <c r="W27" s="250"/>
      <c r="X27" s="251"/>
      <c r="Y27" s="251"/>
      <c r="Z27" s="252"/>
      <c r="AA27" s="250"/>
      <c r="AB27" s="251"/>
      <c r="AC27" s="251"/>
      <c r="AD27" s="349"/>
      <c r="AE27" s="337" t="str">
        <f t="shared" si="2"/>
        <v>Gerai</v>
      </c>
    </row>
    <row r="28" spans="1:31" ht="15.75" thickBot="1" x14ac:dyDescent="0.3">
      <c r="A28" s="1" t="s">
        <v>1339</v>
      </c>
      <c r="B28" s="350"/>
      <c r="C28" s="351" t="s">
        <v>160</v>
      </c>
      <c r="D28" s="352">
        <f>SUM(D8:D27)</f>
        <v>1308506.3999999999</v>
      </c>
      <c r="E28" s="353">
        <f>SUM(E8:E27)</f>
        <v>11</v>
      </c>
      <c r="F28" s="352">
        <f>SUM(F8:F27)</f>
        <v>1308506.3999999999</v>
      </c>
      <c r="G28" s="354">
        <f>SUM(G8:G27)</f>
        <v>0</v>
      </c>
      <c r="H28" s="354">
        <f t="shared" ref="H28:AD28" si="3">SUM(H8:H27)</f>
        <v>0</v>
      </c>
      <c r="I28" s="354">
        <f t="shared" si="3"/>
        <v>0</v>
      </c>
      <c r="J28" s="354">
        <f t="shared" si="3"/>
        <v>0</v>
      </c>
      <c r="K28" s="355">
        <f t="shared" si="3"/>
        <v>176000</v>
      </c>
      <c r="L28" s="354">
        <f t="shared" si="3"/>
        <v>84000</v>
      </c>
      <c r="M28" s="354">
        <f t="shared" si="3"/>
        <v>210000</v>
      </c>
      <c r="N28" s="356">
        <f t="shared" si="3"/>
        <v>0</v>
      </c>
      <c r="O28" s="354">
        <f t="shared" si="3"/>
        <v>98506.4</v>
      </c>
      <c r="P28" s="354">
        <f t="shared" si="3"/>
        <v>135000</v>
      </c>
      <c r="Q28" s="354">
        <f t="shared" si="3"/>
        <v>0</v>
      </c>
      <c r="R28" s="354">
        <f t="shared" si="3"/>
        <v>0</v>
      </c>
      <c r="S28" s="355">
        <f t="shared" si="3"/>
        <v>176000</v>
      </c>
      <c r="T28" s="354">
        <f t="shared" si="3"/>
        <v>219000</v>
      </c>
      <c r="U28" s="354">
        <f t="shared" si="3"/>
        <v>210000</v>
      </c>
      <c r="V28" s="356">
        <f t="shared" si="3"/>
        <v>0</v>
      </c>
      <c r="W28" s="354">
        <f t="shared" si="3"/>
        <v>0</v>
      </c>
      <c r="X28" s="354">
        <f t="shared" si="3"/>
        <v>0</v>
      </c>
      <c r="Y28" s="354">
        <f t="shared" si="3"/>
        <v>0</v>
      </c>
      <c r="Z28" s="354">
        <f t="shared" si="3"/>
        <v>0</v>
      </c>
      <c r="AA28" s="355">
        <f t="shared" si="3"/>
        <v>0</v>
      </c>
      <c r="AB28" s="354">
        <f t="shared" si="3"/>
        <v>0</v>
      </c>
      <c r="AC28" s="354">
        <f t="shared" si="3"/>
        <v>0</v>
      </c>
      <c r="AD28" s="357">
        <f t="shared" si="3"/>
        <v>0</v>
      </c>
      <c r="AE28" s="315"/>
    </row>
    <row r="29" spans="1:31" ht="45" x14ac:dyDescent="0.25">
      <c r="B29" s="595" t="s">
        <v>1295</v>
      </c>
      <c r="C29" s="594" t="s">
        <v>1708</v>
      </c>
    </row>
    <row r="32" spans="1:31" x14ac:dyDescent="0.25">
      <c r="B32" s="1"/>
      <c r="C32" s="358" t="s">
        <v>1354</v>
      </c>
    </row>
    <row r="33" spans="2:3" ht="75" x14ac:dyDescent="0.25">
      <c r="B33" s="1">
        <v>1</v>
      </c>
      <c r="C33" s="333" t="s">
        <v>1342</v>
      </c>
    </row>
    <row r="34" spans="2:3" ht="30" x14ac:dyDescent="0.25">
      <c r="B34" s="1">
        <v>2</v>
      </c>
      <c r="C34" s="333" t="s">
        <v>1343</v>
      </c>
    </row>
    <row r="35" spans="2:3" ht="105" x14ac:dyDescent="0.25">
      <c r="B35" s="1">
        <v>3</v>
      </c>
      <c r="C35" s="333" t="s">
        <v>1340</v>
      </c>
    </row>
    <row r="36" spans="2:3" ht="30" x14ac:dyDescent="0.25">
      <c r="B36" s="1">
        <v>4</v>
      </c>
      <c r="C36" s="359" t="s">
        <v>1318</v>
      </c>
    </row>
    <row r="37" spans="2:3" ht="30" x14ac:dyDescent="0.25">
      <c r="B37" s="1">
        <v>5</v>
      </c>
      <c r="C37" s="359" t="s">
        <v>1341</v>
      </c>
    </row>
    <row r="38" spans="2:3" ht="60" x14ac:dyDescent="0.25">
      <c r="B38" s="1">
        <v>6</v>
      </c>
      <c r="C38" s="333"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9" type="noConversion"/>
  <dataValidations count="2">
    <dataValidation type="textLength" allowBlank="1" showInputMessage="1" showErrorMessage="1" prompt="Maksimalus simbolių skaičius - 100" sqref="F28" xr:uid="{C645B7A3-2833-4813-A435-5410448AD92E}">
      <formula1>0</formula1>
      <formula2>100</formula2>
    </dataValidation>
    <dataValidation type="decimal" allowBlank="1" showInputMessage="1" showErrorMessage="1" prompt="Įveskite skaičių be tarpų. Centai skiriami kableliu. Maksimali suma - 1 000 000." sqref="G8:AD27" xr:uid="{28A260BD-3ACD-4A87-BBA4-7C837067A093}">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21F2-B6CA-4B06-B326-2D52BD9A3BE0}">
  <dimension ref="A1:I30"/>
  <sheetViews>
    <sheetView topLeftCell="B1" zoomScaleNormal="100" workbookViewId="0">
      <selection activeCell="G26" sqref="G26"/>
    </sheetView>
  </sheetViews>
  <sheetFormatPr defaultColWidth="9.140625" defaultRowHeight="15" x14ac:dyDescent="0.25"/>
  <cols>
    <col min="1" max="1" width="8.7109375" style="13" customWidth="1"/>
    <col min="2" max="2" width="40.7109375" style="13" customWidth="1"/>
    <col min="3" max="3" width="18.7109375" style="13" customWidth="1"/>
    <col min="4" max="4" width="52.7109375" style="13" customWidth="1"/>
    <col min="5" max="5" width="12.7109375" style="15" customWidth="1"/>
    <col min="6" max="6" width="20.7109375" style="13" customWidth="1"/>
    <col min="7" max="7" width="20.7109375" style="15" customWidth="1"/>
    <col min="8" max="8" width="9.140625" style="13"/>
    <col min="9" max="9" width="85.7109375" style="13" customWidth="1"/>
    <col min="10" max="16384" width="9.140625" style="13"/>
  </cols>
  <sheetData>
    <row r="1" spans="1:9" s="41" customFormat="1" ht="18.75" x14ac:dyDescent="0.25">
      <c r="A1" s="43" t="s">
        <v>430</v>
      </c>
      <c r="B1" s="43" t="s">
        <v>673</v>
      </c>
      <c r="C1" s="43"/>
      <c r="D1" s="43"/>
      <c r="E1" s="106"/>
      <c r="F1" s="43"/>
      <c r="G1" s="106"/>
      <c r="H1" s="43"/>
      <c r="I1" s="43"/>
    </row>
    <row r="2" spans="1:9" x14ac:dyDescent="0.25">
      <c r="A2" s="1"/>
      <c r="B2" s="1"/>
      <c r="C2" s="1"/>
      <c r="D2" s="1"/>
      <c r="E2" s="18"/>
      <c r="F2" s="170"/>
      <c r="G2" s="18"/>
      <c r="H2" s="1"/>
      <c r="I2" s="1"/>
    </row>
    <row r="3" spans="1:9" x14ac:dyDescent="0.25">
      <c r="A3" s="1"/>
      <c r="B3" s="139" t="s">
        <v>1272</v>
      </c>
      <c r="C3" s="204" t="str">
        <f>'1'!C8</f>
        <v>ŠAKI</v>
      </c>
      <c r="D3" s="1"/>
      <c r="E3" s="1"/>
      <c r="F3" s="1"/>
      <c r="G3" s="1"/>
      <c r="H3" s="1"/>
      <c r="I3" s="1"/>
    </row>
    <row r="4" spans="1:9" s="1" customFormat="1" ht="15.75" thickBot="1" x14ac:dyDescent="0.3"/>
    <row r="5" spans="1:9" x14ac:dyDescent="0.25">
      <c r="A5" s="1"/>
      <c r="B5" s="316">
        <v>1</v>
      </c>
      <c r="C5" s="317">
        <v>2</v>
      </c>
      <c r="D5" s="318">
        <v>3</v>
      </c>
      <c r="E5" s="317">
        <v>4</v>
      </c>
      <c r="F5" s="317">
        <v>5</v>
      </c>
      <c r="G5" s="317">
        <v>6</v>
      </c>
      <c r="H5" s="319">
        <v>7</v>
      </c>
      <c r="I5" s="311">
        <v>8</v>
      </c>
    </row>
    <row r="6" spans="1:9" ht="60" x14ac:dyDescent="0.25">
      <c r="A6" s="1" t="s">
        <v>450</v>
      </c>
      <c r="B6" s="320" t="s">
        <v>213</v>
      </c>
      <c r="C6" s="21" t="s">
        <v>28</v>
      </c>
      <c r="D6" s="22" t="s">
        <v>27</v>
      </c>
      <c r="E6" s="22" t="s">
        <v>214</v>
      </c>
      <c r="F6" s="231" t="s">
        <v>1335</v>
      </c>
      <c r="G6" s="231" t="s">
        <v>216</v>
      </c>
      <c r="H6" s="321"/>
      <c r="I6" s="312" t="s">
        <v>1325</v>
      </c>
    </row>
    <row r="7" spans="1:9" x14ac:dyDescent="0.25">
      <c r="A7" s="1" t="s">
        <v>451</v>
      </c>
      <c r="B7" s="322" t="s">
        <v>212</v>
      </c>
      <c r="C7" s="23" t="str">
        <f>Sąrašai!B8</f>
        <v>LEADER-20VVG-01</v>
      </c>
      <c r="D7" s="372" t="str">
        <f>Sąrašai!A8</f>
        <v>Ne žemės ūkio verslo pradžia</v>
      </c>
      <c r="E7" s="232">
        <f>COUNTIFS('7'!$H$7:$H$26,C7)</f>
        <v>1</v>
      </c>
      <c r="F7" s="233">
        <f>SUMIFS('7'!$F$7:$F$26,'7'!$H$7:$H$26,C7)</f>
        <v>280000</v>
      </c>
      <c r="G7" s="234">
        <f t="shared" ref="G7:G16" si="0">F7/$F$21*100</f>
        <v>21.398443293819579</v>
      </c>
      <c r="H7" s="764">
        <v>100</v>
      </c>
      <c r="I7" s="766"/>
    </row>
    <row r="8" spans="1:9" x14ac:dyDescent="0.25">
      <c r="A8" s="1" t="s">
        <v>452</v>
      </c>
      <c r="B8" s="323" t="s">
        <v>212</v>
      </c>
      <c r="C8" s="28" t="str">
        <f>Sąrašai!B9</f>
        <v>LEADER-20VVG-02</v>
      </c>
      <c r="D8" s="373" t="str">
        <f>Sąrašai!A9</f>
        <v>Ne žemės ūkio verslo plėtra</v>
      </c>
      <c r="E8" s="146">
        <f>COUNTIFS('7'!$H$7:$H$26,C8)</f>
        <v>1</v>
      </c>
      <c r="F8" s="235">
        <f>SUMIFS('7'!$F$7:$F$26,'7'!$H$7:$H$26,C8)</f>
        <v>420000</v>
      </c>
      <c r="G8" s="234">
        <f t="shared" si="0"/>
        <v>32.097664940729373</v>
      </c>
      <c r="H8" s="765"/>
      <c r="I8" s="767"/>
    </row>
    <row r="9" spans="1:9" x14ac:dyDescent="0.25">
      <c r="A9" s="1" t="s">
        <v>453</v>
      </c>
      <c r="B9" s="323" t="s">
        <v>212</v>
      </c>
      <c r="C9" s="28" t="str">
        <f>Sąrašai!B10</f>
        <v>LEADER-20VVG-03</v>
      </c>
      <c r="D9" s="373" t="str">
        <f>Sąrašai!A10</f>
        <v>Ne žemės ūkio verslo kūrimas ir plėtra</v>
      </c>
      <c r="E9" s="146">
        <f>COUNTIFS('7'!$H$7:$H$26,C9)</f>
        <v>0</v>
      </c>
      <c r="F9" s="235">
        <f>SUMIFS('7'!$F$7:$F$26,'7'!$H$7:$H$26,C9)</f>
        <v>0</v>
      </c>
      <c r="G9" s="234">
        <f t="shared" si="0"/>
        <v>0</v>
      </c>
      <c r="H9" s="765"/>
      <c r="I9" s="767"/>
    </row>
    <row r="10" spans="1:9" ht="30" x14ac:dyDescent="0.25">
      <c r="A10" s="1" t="s">
        <v>454</v>
      </c>
      <c r="B10" s="323" t="s">
        <v>212</v>
      </c>
      <c r="C10" s="28" t="str">
        <f>Sąrašai!B11</f>
        <v>LEADER-20VVG-04</v>
      </c>
      <c r="D10" s="373" t="str">
        <f>Sąrašai!A11</f>
        <v>Ūkio subjektų (fizinių ir (arba) juridinių asmenų) bendradarbiavimas</v>
      </c>
      <c r="E10" s="146">
        <f>COUNTIFS('7'!$H$7:$H$26,C10)</f>
        <v>1</v>
      </c>
      <c r="F10" s="235">
        <f>SUMIFS('7'!$F$7:$F$26,'7'!$H$7:$H$26,C10)</f>
        <v>98506.4</v>
      </c>
      <c r="G10" s="234">
        <f t="shared" si="0"/>
        <v>7.5281557659939597</v>
      </c>
      <c r="H10" s="765"/>
      <c r="I10" s="767"/>
    </row>
    <row r="11" spans="1:9" x14ac:dyDescent="0.25">
      <c r="A11" s="1" t="s">
        <v>455</v>
      </c>
      <c r="B11" s="323" t="s">
        <v>212</v>
      </c>
      <c r="C11" s="28" t="str">
        <f>Sąrašai!B12</f>
        <v>LEADER-20VVG-05</v>
      </c>
      <c r="D11" s="373" t="str">
        <f>Sąrašai!A12</f>
        <v>Žemės ūkio verslas</v>
      </c>
      <c r="E11" s="146">
        <f>COUNTIFS('7'!$H$7:$H$26,C11)</f>
        <v>0</v>
      </c>
      <c r="F11" s="235">
        <f>SUMIFS('7'!$F$7:$F$26,'7'!$H$7:$H$26,C11)</f>
        <v>0</v>
      </c>
      <c r="G11" s="234">
        <f t="shared" si="0"/>
        <v>0</v>
      </c>
      <c r="H11" s="765"/>
      <c r="I11" s="767"/>
    </row>
    <row r="12" spans="1:9" x14ac:dyDescent="0.25">
      <c r="A12" s="1" t="s">
        <v>481</v>
      </c>
      <c r="B12" s="323" t="s">
        <v>212</v>
      </c>
      <c r="C12" s="28" t="str">
        <f>Sąrašai!B13</f>
        <v>LEADER-20VVG-06</v>
      </c>
      <c r="D12" s="373" t="str">
        <f>Sąrašai!A13</f>
        <v>Socialinis verslas</v>
      </c>
      <c r="E12" s="146">
        <f>COUNTIFS('7'!$H$7:$H$26,C12)</f>
        <v>0</v>
      </c>
      <c r="F12" s="235">
        <f>SUMIFS('7'!$F$7:$F$26,'7'!$H$7:$H$26,C12)</f>
        <v>0</v>
      </c>
      <c r="G12" s="234">
        <f t="shared" si="0"/>
        <v>0</v>
      </c>
      <c r="H12" s="765"/>
      <c r="I12" s="767"/>
    </row>
    <row r="13" spans="1:9" x14ac:dyDescent="0.25">
      <c r="A13" s="1" t="s">
        <v>482</v>
      </c>
      <c r="B13" s="323" t="s">
        <v>212</v>
      </c>
      <c r="C13" s="28" t="str">
        <f>Sąrašai!B14</f>
        <v>LEADER-20VVG-07</v>
      </c>
      <c r="D13" s="373" t="str">
        <f>Sąrašai!A14</f>
        <v>Bendruomeninis verslas</v>
      </c>
      <c r="E13" s="146">
        <f>COUNTIFS('7'!$H$7:$H$26,C13)</f>
        <v>1</v>
      </c>
      <c r="F13" s="235">
        <f>SUMIFS('7'!$F$7:$F$26,'7'!$H$7:$H$26,C13)</f>
        <v>270000</v>
      </c>
      <c r="G13" s="234">
        <f t="shared" si="0"/>
        <v>20.634213176183167</v>
      </c>
      <c r="H13" s="765"/>
      <c r="I13" s="767"/>
    </row>
    <row r="14" spans="1:9" x14ac:dyDescent="0.25">
      <c r="A14" s="1" t="s">
        <v>483</v>
      </c>
      <c r="B14" s="323" t="s">
        <v>212</v>
      </c>
      <c r="C14" s="28" t="str">
        <f>Sąrašai!B15</f>
        <v>LEADER-20VVG-08</v>
      </c>
      <c r="D14" s="373" t="str">
        <f>Sąrašai!A15</f>
        <v>Viešųjų paslaugų prieinamumo didinimas (ne pelno)</v>
      </c>
      <c r="E14" s="146">
        <f>COUNTIFS('7'!$H$7:$H$26,C14)</f>
        <v>0</v>
      </c>
      <c r="F14" s="235">
        <f>SUMIFS('7'!$F$7:$F$26,'7'!$H$7:$H$26,C14)</f>
        <v>0</v>
      </c>
      <c r="G14" s="234">
        <f t="shared" ref="G14" si="1">F14/$F$21*100</f>
        <v>0</v>
      </c>
      <c r="H14" s="765"/>
      <c r="I14" s="767"/>
    </row>
    <row r="15" spans="1:9" x14ac:dyDescent="0.25">
      <c r="A15" s="1" t="s">
        <v>484</v>
      </c>
      <c r="B15" s="323" t="s">
        <v>212</v>
      </c>
      <c r="C15" s="28" t="str">
        <f>Sąrašai!B16</f>
        <v>LEADER-20VVG-09</v>
      </c>
      <c r="D15" s="373" t="str">
        <f>Sąrašai!A16</f>
        <v>Veiklos projektai</v>
      </c>
      <c r="E15" s="146">
        <f>COUNTIFS('7'!$H$7:$H$26,C15)</f>
        <v>2</v>
      </c>
      <c r="F15" s="235">
        <f>SUMIFS('7'!$F$7:$F$26,'7'!$H$7:$H$26,C15)</f>
        <v>240000</v>
      </c>
      <c r="G15" s="234">
        <f t="shared" si="0"/>
        <v>18.341522823273927</v>
      </c>
      <c r="H15" s="765"/>
      <c r="I15" s="767"/>
    </row>
    <row r="16" spans="1:9" x14ac:dyDescent="0.25">
      <c r="A16" s="1" t="s">
        <v>485</v>
      </c>
      <c r="B16" s="324" t="s">
        <v>212</v>
      </c>
      <c r="C16" s="26" t="str">
        <f>Sąrašai!B17</f>
        <v>LEADER-20VVG-10</v>
      </c>
      <c r="D16" s="374" t="str">
        <f>Sąrašai!A17</f>
        <v>Mokymų projektai</v>
      </c>
      <c r="E16" s="165">
        <f>COUNTIFS('7'!$H$7:$H$26,C16)</f>
        <v>0</v>
      </c>
      <c r="F16" s="236">
        <f>SUMIFS('7'!$F$7:$F$26,'7'!$H$7:$H$26,C16)</f>
        <v>0</v>
      </c>
      <c r="G16" s="237">
        <f t="shared" si="0"/>
        <v>0</v>
      </c>
      <c r="H16" s="765"/>
      <c r="I16" s="767"/>
    </row>
    <row r="17" spans="1:9" x14ac:dyDescent="0.25">
      <c r="A17" s="1" t="s">
        <v>486</v>
      </c>
      <c r="B17" s="322" t="s">
        <v>215</v>
      </c>
      <c r="C17" s="23" t="str">
        <f>Sąrašai!B18</f>
        <v>LEADER-20VVG-11</v>
      </c>
      <c r="D17" s="372" t="str">
        <f>Sąrašai!A18</f>
        <v>Teritorinis VVG bendradarbiavimas</v>
      </c>
      <c r="E17" s="232">
        <f>COUNTIFS('7'!$H$7:$H$26,C17)</f>
        <v>0</v>
      </c>
      <c r="F17" s="238">
        <f>SUMIFS('7'!$F$7:$F$26,'7'!$H$7:$H$26,C17)</f>
        <v>0</v>
      </c>
      <c r="G17" s="234">
        <f>F17/$F$22*100</f>
        <v>0</v>
      </c>
      <c r="H17" s="765">
        <v>100</v>
      </c>
      <c r="I17" s="767"/>
    </row>
    <row r="18" spans="1:9" x14ac:dyDescent="0.25">
      <c r="A18" s="1" t="s">
        <v>487</v>
      </c>
      <c r="B18" s="324" t="s">
        <v>215</v>
      </c>
      <c r="C18" s="26" t="str">
        <f>Sąrašai!B19</f>
        <v>LEADER-20VVG-12</v>
      </c>
      <c r="D18" s="374" t="str">
        <f>Sąrašai!A19</f>
        <v>Tarptautinis VVG bendradarbiavimas</v>
      </c>
      <c r="E18" s="165">
        <f>COUNTIFS('7'!$H$7:$H$26,C18)</f>
        <v>0</v>
      </c>
      <c r="F18" s="239">
        <f>SUMIFS('7'!$F$7:$F$26,'7'!$H$7:$H$26,C18)</f>
        <v>0</v>
      </c>
      <c r="G18" s="234">
        <f t="shared" ref="G18:G20" si="2">F18/$F$22*100</f>
        <v>0</v>
      </c>
      <c r="H18" s="765"/>
      <c r="I18" s="767"/>
    </row>
    <row r="19" spans="1:9" x14ac:dyDescent="0.25">
      <c r="A19" s="1" t="s">
        <v>488</v>
      </c>
      <c r="B19" s="323" t="s">
        <v>215</v>
      </c>
      <c r="C19" s="28" t="s">
        <v>149</v>
      </c>
      <c r="D19" s="373" t="s">
        <v>210</v>
      </c>
      <c r="E19" s="146">
        <f>COUNTIFS('7'!$H$7:$H$26,C19)</f>
        <v>0</v>
      </c>
      <c r="F19" s="240">
        <v>245344.95</v>
      </c>
      <c r="G19" s="234">
        <f t="shared" si="2"/>
        <v>75.000000000000014</v>
      </c>
      <c r="H19" s="765"/>
      <c r="I19" s="767"/>
    </row>
    <row r="20" spans="1:9" x14ac:dyDescent="0.25">
      <c r="A20" s="1" t="s">
        <v>489</v>
      </c>
      <c r="B20" s="323" t="s">
        <v>215</v>
      </c>
      <c r="C20" s="28" t="s">
        <v>149</v>
      </c>
      <c r="D20" s="373" t="s">
        <v>211</v>
      </c>
      <c r="E20" s="146">
        <f>COUNTIFS('7'!$H$7:$H$26,C20)</f>
        <v>0</v>
      </c>
      <c r="F20" s="240">
        <v>81781.649999999994</v>
      </c>
      <c r="G20" s="234">
        <f t="shared" si="2"/>
        <v>25</v>
      </c>
      <c r="H20" s="765"/>
      <c r="I20" s="768"/>
    </row>
    <row r="21" spans="1:9" x14ac:dyDescent="0.25">
      <c r="A21" s="1" t="s">
        <v>490</v>
      </c>
      <c r="B21" s="322" t="s">
        <v>217</v>
      </c>
      <c r="C21" s="23"/>
      <c r="D21" s="241"/>
      <c r="E21" s="24"/>
      <c r="F21" s="233">
        <f>SUM(F7:F16)</f>
        <v>1308506.3999999999</v>
      </c>
      <c r="G21" s="242">
        <f>F21/$F$23*100</f>
        <v>80</v>
      </c>
      <c r="H21" s="765">
        <v>100</v>
      </c>
      <c r="I21" s="313" t="str">
        <f>IF((F21/$F$23)&lt;0.8,"Vietos projektų įgyvendinimo išlaidos turi sudaryti 80 proc. Tikslinti 10 lapo 10.27 punktą.","Gerai")</f>
        <v>Gerai</v>
      </c>
    </row>
    <row r="22" spans="1:9" x14ac:dyDescent="0.25">
      <c r="A22" s="1" t="s">
        <v>491</v>
      </c>
      <c r="B22" s="324" t="s">
        <v>220</v>
      </c>
      <c r="C22" s="26"/>
      <c r="D22" s="243"/>
      <c r="E22" s="244"/>
      <c r="F22" s="236">
        <f>SUM(F17:F20)</f>
        <v>327126.59999999998</v>
      </c>
      <c r="G22" s="237">
        <f>F22/$F$23*100</f>
        <v>20</v>
      </c>
      <c r="H22" s="765"/>
      <c r="I22" s="314" t="str">
        <f>IF((F22/$F$23)&gt;0.2,"VPS administravimo išlaidos turi sudaryti 20 proc. Tikslinti 16.13 ir 16.14 punktus.","Gerai")</f>
        <v>Gerai</v>
      </c>
    </row>
    <row r="23" spans="1:9" ht="15.75" thickBot="1" x14ac:dyDescent="0.3">
      <c r="A23" s="1" t="s">
        <v>1703</v>
      </c>
      <c r="B23" s="325" t="s">
        <v>160</v>
      </c>
      <c r="C23" s="326"/>
      <c r="D23" s="327"/>
      <c r="E23" s="328"/>
      <c r="F23" s="329">
        <f>SUM(F21:F22)</f>
        <v>1635633</v>
      </c>
      <c r="G23" s="330">
        <f>SUM(G21:G22)</f>
        <v>100</v>
      </c>
      <c r="H23" s="331">
        <v>100</v>
      </c>
      <c r="I23" s="315"/>
    </row>
    <row r="26" spans="1:9" x14ac:dyDescent="0.25">
      <c r="C26" s="1">
        <v>1</v>
      </c>
      <c r="D26" s="309" t="s">
        <v>1352</v>
      </c>
      <c r="F26" s="240"/>
    </row>
    <row r="27" spans="1:9" x14ac:dyDescent="0.25">
      <c r="C27" s="1">
        <v>2</v>
      </c>
      <c r="D27" s="310" t="s">
        <v>1705</v>
      </c>
    </row>
    <row r="28" spans="1:9" ht="30" x14ac:dyDescent="0.25">
      <c r="C28" s="1">
        <v>3</v>
      </c>
      <c r="D28" s="310" t="s">
        <v>1336</v>
      </c>
    </row>
    <row r="29" spans="1:9" ht="60" x14ac:dyDescent="0.25">
      <c r="C29" s="1">
        <v>4</v>
      </c>
      <c r="D29" s="333" t="s">
        <v>1337</v>
      </c>
    </row>
    <row r="30" spans="1:9" ht="75" x14ac:dyDescent="0.25">
      <c r="C30" s="1">
        <v>5</v>
      </c>
      <c r="D30" s="310"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9" type="noConversion"/>
  <dataValidations count="1">
    <dataValidation type="decimal" allowBlank="1" showInputMessage="1" showErrorMessage="1" prompt="Įveskite skaičių be tarpų" sqref="F19:F20" xr:uid="{5D07F328-314F-4824-8F41-7F39360D9662}">
      <formula1>0</formula1>
      <formula2>2000000</formula2>
    </dataValidation>
  </dataValidations>
  <pageMargins left="0.7" right="0.7" top="0.75" bottom="0.75" header="0.3" footer="0.3"/>
  <pageSetup paperSize="9" scale="71"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1C37-B90C-4325-95A6-FD15ED9CBA07}">
  <dimension ref="A1:K23"/>
  <sheetViews>
    <sheetView tabSelected="1" zoomScaleNormal="100" workbookViewId="0">
      <selection activeCell="G22" sqref="G22"/>
    </sheetView>
  </sheetViews>
  <sheetFormatPr defaultColWidth="9.140625" defaultRowHeight="15" x14ac:dyDescent="0.25"/>
  <cols>
    <col min="1" max="1" width="8.7109375" style="80" customWidth="1"/>
    <col min="2" max="2" width="65.7109375" style="10" customWidth="1"/>
    <col min="3" max="3" width="15.7109375" style="10" customWidth="1"/>
    <col min="4" max="9" width="12.7109375" style="10" customWidth="1"/>
    <col min="10" max="10" width="15.7109375" style="10" customWidth="1"/>
    <col min="11" max="11" width="46.140625" style="10" customWidth="1"/>
    <col min="12" max="16384" width="9.140625" style="10"/>
  </cols>
  <sheetData>
    <row r="1" spans="1:11" s="79" customFormat="1" ht="18.75" x14ac:dyDescent="0.3">
      <c r="A1" s="82" t="s">
        <v>637</v>
      </c>
      <c r="B1" s="82" t="s">
        <v>431</v>
      </c>
      <c r="C1" s="82"/>
      <c r="D1" s="82"/>
      <c r="E1" s="82"/>
      <c r="F1" s="82"/>
      <c r="G1" s="82"/>
      <c r="H1" s="82"/>
      <c r="I1" s="82"/>
      <c r="J1" s="82"/>
      <c r="K1" s="82"/>
    </row>
    <row r="2" spans="1:11" x14ac:dyDescent="0.25">
      <c r="A2" s="83"/>
      <c r="B2"/>
      <c r="C2"/>
      <c r="D2"/>
      <c r="E2"/>
      <c r="F2"/>
      <c r="G2"/>
      <c r="H2"/>
      <c r="I2"/>
      <c r="J2"/>
      <c r="K2"/>
    </row>
    <row r="3" spans="1:11" s="13" customFormat="1" x14ac:dyDescent="0.25">
      <c r="A3" s="1"/>
      <c r="B3" s="139" t="s">
        <v>1272</v>
      </c>
      <c r="C3" s="204" t="str">
        <f>'1'!C8</f>
        <v>ŠAKI</v>
      </c>
      <c r="D3" s="1"/>
      <c r="E3" s="1"/>
      <c r="F3" s="1"/>
      <c r="G3" s="1"/>
      <c r="H3" s="1"/>
      <c r="I3" s="1"/>
      <c r="J3" s="1"/>
      <c r="K3" s="1"/>
    </row>
    <row r="4" spans="1:11" customFormat="1" ht="15.75" thickBot="1" x14ac:dyDescent="0.3"/>
    <row r="5" spans="1:11" x14ac:dyDescent="0.25">
      <c r="A5" s="83"/>
      <c r="B5" s="292">
        <v>1</v>
      </c>
      <c r="C5" s="293">
        <v>2</v>
      </c>
      <c r="D5" s="294">
        <v>3</v>
      </c>
      <c r="E5" s="268">
        <v>4</v>
      </c>
      <c r="F5" s="268">
        <v>5</v>
      </c>
      <c r="G5" s="268">
        <v>6</v>
      </c>
      <c r="H5" s="268">
        <v>7</v>
      </c>
      <c r="I5" s="269">
        <v>8</v>
      </c>
      <c r="J5" s="284">
        <v>9</v>
      </c>
      <c r="K5" s="195">
        <v>10</v>
      </c>
    </row>
    <row r="6" spans="1:11" s="80" customFormat="1" ht="45" x14ac:dyDescent="0.25">
      <c r="A6" s="83" t="s">
        <v>492</v>
      </c>
      <c r="B6" s="295" t="s">
        <v>213</v>
      </c>
      <c r="C6" s="84" t="s">
        <v>1296</v>
      </c>
      <c r="D6" s="85" t="s">
        <v>100</v>
      </c>
      <c r="E6" s="84" t="s">
        <v>101</v>
      </c>
      <c r="F6" s="84" t="s">
        <v>102</v>
      </c>
      <c r="G6" s="84" t="s">
        <v>103</v>
      </c>
      <c r="H6" s="84" t="s">
        <v>104</v>
      </c>
      <c r="I6" s="296" t="s">
        <v>105</v>
      </c>
      <c r="J6" s="285" t="s">
        <v>1271</v>
      </c>
      <c r="K6" s="201" t="s">
        <v>1104</v>
      </c>
    </row>
    <row r="7" spans="1:11" x14ac:dyDescent="0.25">
      <c r="A7" s="83" t="s">
        <v>493</v>
      </c>
      <c r="B7" s="297" t="s">
        <v>448</v>
      </c>
      <c r="C7" s="5"/>
      <c r="D7" s="769"/>
      <c r="E7" s="769"/>
      <c r="F7" s="769"/>
      <c r="G7" s="769"/>
      <c r="H7" s="769"/>
      <c r="I7" s="770"/>
      <c r="J7" s="286"/>
      <c r="K7" s="194"/>
    </row>
    <row r="8" spans="1:11" x14ac:dyDescent="0.25">
      <c r="A8" s="83" t="s">
        <v>494</v>
      </c>
      <c r="B8" s="298" t="s">
        <v>212</v>
      </c>
      <c r="C8" s="259">
        <f>'16'!F21</f>
        <v>1308506.3999999999</v>
      </c>
      <c r="D8" s="211">
        <f>SUM('15'!G28:I28)</f>
        <v>0</v>
      </c>
      <c r="E8" s="211">
        <f>SUM('15'!J28:M28)</f>
        <v>470000</v>
      </c>
      <c r="F8" s="211">
        <f>SUM('15'!N28:Q28)</f>
        <v>233506.4</v>
      </c>
      <c r="G8" s="211">
        <f>SUM('15'!R28:U28)</f>
        <v>605000</v>
      </c>
      <c r="H8" s="211">
        <f>SUM('15'!V28:Y28)</f>
        <v>0</v>
      </c>
      <c r="I8" s="299">
        <f>SUM('15'!Z28:AD28)</f>
        <v>0</v>
      </c>
      <c r="J8" s="287">
        <f>SUM(D8:I8)</f>
        <v>1308506.3999999999</v>
      </c>
      <c r="K8" s="194" t="str">
        <f>IF(C8=J8,"Gerai","Nesutampa sumos (2 ir 9 stulpeliai). Taisyti 15 lape.")</f>
        <v>Gerai</v>
      </c>
    </row>
    <row r="9" spans="1:11" x14ac:dyDescent="0.25">
      <c r="A9" s="83" t="s">
        <v>495</v>
      </c>
      <c r="B9" s="300" t="s">
        <v>432</v>
      </c>
      <c r="C9" s="259">
        <f>'16'!F22-C10</f>
        <v>327126.59999999998</v>
      </c>
      <c r="D9" s="211">
        <f>$C9*D14/100</f>
        <v>0</v>
      </c>
      <c r="E9" s="211">
        <f t="shared" ref="E9:I9" si="0">$C9*E14/100</f>
        <v>0</v>
      </c>
      <c r="F9" s="211">
        <f t="shared" si="0"/>
        <v>0</v>
      </c>
      <c r="G9" s="211">
        <f t="shared" si="0"/>
        <v>0</v>
      </c>
      <c r="H9" s="211">
        <f t="shared" si="0"/>
        <v>0</v>
      </c>
      <c r="I9" s="299">
        <f t="shared" si="0"/>
        <v>0</v>
      </c>
      <c r="J9" s="287"/>
      <c r="K9" s="194"/>
    </row>
    <row r="10" spans="1:11" x14ac:dyDescent="0.25">
      <c r="A10" s="83" t="s">
        <v>496</v>
      </c>
      <c r="B10" s="300" t="s">
        <v>1644</v>
      </c>
      <c r="C10" s="259">
        <f>'7'!F28</f>
        <v>0</v>
      </c>
      <c r="D10" s="211">
        <f>$C10*D15/100</f>
        <v>0</v>
      </c>
      <c r="E10" s="211">
        <f t="shared" ref="E10:I10" si="1">$C10*E15/100</f>
        <v>0</v>
      </c>
      <c r="F10" s="211">
        <f t="shared" si="1"/>
        <v>0</v>
      </c>
      <c r="G10" s="211">
        <f t="shared" si="1"/>
        <v>0</v>
      </c>
      <c r="H10" s="211">
        <f t="shared" si="1"/>
        <v>0</v>
      </c>
      <c r="I10" s="299">
        <f t="shared" si="1"/>
        <v>0</v>
      </c>
      <c r="J10" s="287"/>
      <c r="K10" s="194"/>
    </row>
    <row r="11" spans="1:11" s="81" customFormat="1" x14ac:dyDescent="0.25">
      <c r="A11" s="83" t="s">
        <v>497</v>
      </c>
      <c r="B11" s="301" t="s">
        <v>160</v>
      </c>
      <c r="C11" s="86">
        <f>SUM(C8:C10)</f>
        <v>1635633</v>
      </c>
      <c r="D11" s="86">
        <f>SUM(D8:D10)</f>
        <v>0</v>
      </c>
      <c r="E11" s="86">
        <f t="shared" ref="E11:I11" si="2">SUM(E8:E10)</f>
        <v>470000</v>
      </c>
      <c r="F11" s="86">
        <f t="shared" si="2"/>
        <v>233506.4</v>
      </c>
      <c r="G11" s="86">
        <f t="shared" si="2"/>
        <v>605000</v>
      </c>
      <c r="H11" s="86">
        <f t="shared" si="2"/>
        <v>0</v>
      </c>
      <c r="I11" s="302">
        <f t="shared" si="2"/>
        <v>0</v>
      </c>
      <c r="J11" s="288"/>
      <c r="K11" s="212"/>
    </row>
    <row r="12" spans="1:11" x14ac:dyDescent="0.25">
      <c r="A12" s="83" t="s">
        <v>645</v>
      </c>
      <c r="B12" s="303" t="s">
        <v>449</v>
      </c>
      <c r="C12" s="7"/>
      <c r="D12" s="769"/>
      <c r="E12" s="769"/>
      <c r="F12" s="769"/>
      <c r="G12" s="769"/>
      <c r="H12" s="769"/>
      <c r="I12" s="770"/>
      <c r="J12" s="288"/>
      <c r="K12" s="212"/>
    </row>
    <row r="13" spans="1:11" x14ac:dyDescent="0.25">
      <c r="A13" s="83" t="s">
        <v>646</v>
      </c>
      <c r="B13" s="298" t="s">
        <v>212</v>
      </c>
      <c r="C13" s="260">
        <f>SUM(D13:I13)</f>
        <v>100.00000000000001</v>
      </c>
      <c r="D13" s="210">
        <f>D8/$C$8*100</f>
        <v>0</v>
      </c>
      <c r="E13" s="210">
        <f t="shared" ref="E13:I13" si="3">E8/$C$8*100</f>
        <v>35.918815528911438</v>
      </c>
      <c r="F13" s="210">
        <f t="shared" si="3"/>
        <v>17.845262354085545</v>
      </c>
      <c r="G13" s="210">
        <f t="shared" si="3"/>
        <v>46.235922117003028</v>
      </c>
      <c r="H13" s="210">
        <f t="shared" si="3"/>
        <v>0</v>
      </c>
      <c r="I13" s="304">
        <f t="shared" si="3"/>
        <v>0</v>
      </c>
      <c r="J13" s="287">
        <f t="shared" ref="J13" si="4">SUM(D13:I13)</f>
        <v>100.00000000000001</v>
      </c>
      <c r="K13" s="194" t="str">
        <f>IF(C13=100,"Gerai","3-8 stulpelių suma turi būti 100")</f>
        <v>Gerai</v>
      </c>
    </row>
    <row r="14" spans="1:11" x14ac:dyDescent="0.25">
      <c r="A14" s="83" t="s">
        <v>647</v>
      </c>
      <c r="B14" s="300" t="s">
        <v>432</v>
      </c>
      <c r="C14" s="260">
        <f>SUM(D14:I14)</f>
        <v>0</v>
      </c>
      <c r="D14" s="213"/>
      <c r="E14" s="213"/>
      <c r="F14" s="213"/>
      <c r="G14" s="213"/>
      <c r="H14" s="213"/>
      <c r="I14" s="305"/>
      <c r="J14" s="287">
        <f t="shared" ref="J14:J15" si="5">SUM(D14:I14)</f>
        <v>0</v>
      </c>
      <c r="K14" s="194" t="str">
        <f>IF(C14=100,"Gerai","3-8 stulpelių suma turi būti 100")</f>
        <v>3-8 stulpelių suma turi būti 100</v>
      </c>
    </row>
    <row r="15" spans="1:11" x14ac:dyDescent="0.25">
      <c r="A15" s="83" t="s">
        <v>648</v>
      </c>
      <c r="B15" s="300" t="s">
        <v>1644</v>
      </c>
      <c r="C15" s="260">
        <f>SUM(D15:I15)</f>
        <v>0</v>
      </c>
      <c r="D15" s="213"/>
      <c r="E15" s="213"/>
      <c r="F15" s="213"/>
      <c r="G15" s="213"/>
      <c r="H15" s="213"/>
      <c r="I15" s="305"/>
      <c r="J15" s="287">
        <f t="shared" si="5"/>
        <v>0</v>
      </c>
      <c r="K15" s="194" t="str">
        <f>IF(C15=100,"Gerai","3-8 stulpelių suma turi būti 100")</f>
        <v>3-8 stulpelių suma turi būti 100</v>
      </c>
    </row>
    <row r="16" spans="1:11" s="81" customFormat="1" ht="15.75" thickBot="1" x14ac:dyDescent="0.3">
      <c r="A16" s="192" t="s">
        <v>1198</v>
      </c>
      <c r="B16" s="306" t="s">
        <v>160</v>
      </c>
      <c r="C16" s="307">
        <f>SUM(D16:I16)</f>
        <v>80</v>
      </c>
      <c r="D16" s="307">
        <f>D11/$C$11*100</f>
        <v>0</v>
      </c>
      <c r="E16" s="307">
        <f t="shared" ref="E16:I16" si="6">E11/$C$11*100</f>
        <v>28.735052423129147</v>
      </c>
      <c r="F16" s="307">
        <f t="shared" si="6"/>
        <v>14.276209883268434</v>
      </c>
      <c r="G16" s="307">
        <f t="shared" si="6"/>
        <v>36.988737693602417</v>
      </c>
      <c r="H16" s="307">
        <f t="shared" si="6"/>
        <v>0</v>
      </c>
      <c r="I16" s="308">
        <f t="shared" si="6"/>
        <v>0</v>
      </c>
      <c r="J16" s="288"/>
      <c r="K16" s="212"/>
    </row>
    <row r="17" spans="1:11" x14ac:dyDescent="0.25">
      <c r="A17" s="192" t="s">
        <v>1332</v>
      </c>
      <c r="B17" s="289" t="s">
        <v>1104</v>
      </c>
      <c r="C17" s="290"/>
      <c r="D17" s="291" t="str">
        <f>IF(D14&gt;D13,"Per didelės adm. išlaidos","Gerai")</f>
        <v>Gerai</v>
      </c>
      <c r="E17" s="291" t="str">
        <f t="shared" ref="E17:I17" si="7">IF(E14&gt;E13,"Per didelės adm. išlaidos","Gerai")</f>
        <v>Gerai</v>
      </c>
      <c r="F17" s="291" t="str">
        <f t="shared" si="7"/>
        <v>Gerai</v>
      </c>
      <c r="G17" s="291" t="str">
        <f t="shared" si="7"/>
        <v>Gerai</v>
      </c>
      <c r="H17" s="291" t="str">
        <f t="shared" si="7"/>
        <v>Gerai</v>
      </c>
      <c r="I17" s="291" t="str">
        <f t="shared" si="7"/>
        <v>Gerai</v>
      </c>
      <c r="J17" s="212"/>
      <c r="K17" s="212"/>
    </row>
    <row r="19" spans="1:11" customFormat="1" x14ac:dyDescent="0.25"/>
    <row r="20" spans="1:11" x14ac:dyDescent="0.25">
      <c r="A20" s="192">
        <v>1</v>
      </c>
      <c r="B20" s="309" t="s">
        <v>1351</v>
      </c>
    </row>
    <row r="21" spans="1:11" ht="30" x14ac:dyDescent="0.25">
      <c r="A21" s="192">
        <v>2</v>
      </c>
      <c r="B21" s="310" t="s">
        <v>1333</v>
      </c>
    </row>
    <row r="22" spans="1:11" ht="120" x14ac:dyDescent="0.25">
      <c r="A22" s="192">
        <v>3</v>
      </c>
      <c r="B22" s="310" t="s">
        <v>1637</v>
      </c>
    </row>
    <row r="23" spans="1:11" ht="135" x14ac:dyDescent="0.25">
      <c r="A23" s="192">
        <v>4</v>
      </c>
      <c r="B23" s="310"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9" type="noConversion"/>
  <dataValidations count="2">
    <dataValidation type="decimal" allowBlank="1" showInputMessage="1" showErrorMessage="1" prompt="Įveskite skaičių be tarpų." sqref="D9:I10" xr:uid="{C84331C1-CF18-4617-B920-6402449A23DC}">
      <formula1>0</formula1>
      <formula2>2000000</formula2>
    </dataValidation>
    <dataValidation type="decimal" allowBlank="1" showInputMessage="1" showErrorMessage="1" prompt="Įveskite skaičių nuo 0 iki 100." sqref="D14:I15" xr:uid="{71667F23-AB6E-40A1-B837-0B13B2E4F6AB}">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380-D611-4F19-B692-6C9335EAED63}">
  <dimension ref="A1:E29"/>
  <sheetViews>
    <sheetView zoomScaleNormal="100" workbookViewId="0">
      <selection activeCell="F20" sqref="F20"/>
    </sheetView>
  </sheetViews>
  <sheetFormatPr defaultColWidth="9.140625" defaultRowHeight="15" x14ac:dyDescent="0.25"/>
  <cols>
    <col min="1" max="1" width="9.140625" style="10"/>
    <col min="2" max="2" width="50.7109375" style="10" customWidth="1"/>
    <col min="3" max="4" width="12.7109375" style="94" customWidth="1"/>
    <col min="5" max="5" width="35" style="218" customWidth="1"/>
    <col min="6" max="16384" width="9.140625" style="10"/>
  </cols>
  <sheetData>
    <row r="1" spans="1:5" s="50" customFormat="1" ht="18.75" x14ac:dyDescent="0.3">
      <c r="A1" s="39" t="s">
        <v>662</v>
      </c>
      <c r="B1" s="39" t="s">
        <v>674</v>
      </c>
      <c r="C1" s="202"/>
      <c r="D1" s="202"/>
      <c r="E1" s="215"/>
    </row>
    <row r="2" spans="1:5" x14ac:dyDescent="0.25">
      <c r="A2"/>
      <c r="B2"/>
      <c r="C2" s="167"/>
      <c r="D2" s="167"/>
      <c r="E2" s="216"/>
    </row>
    <row r="3" spans="1:5" s="13" customFormat="1" x14ac:dyDescent="0.25">
      <c r="A3" s="1"/>
      <c r="B3" s="139" t="s">
        <v>1272</v>
      </c>
      <c r="C3" s="204" t="str">
        <f>'1'!C8</f>
        <v>ŠAKI</v>
      </c>
      <c r="D3" s="1"/>
      <c r="E3" s="192"/>
    </row>
    <row r="4" spans="1:5" customFormat="1" ht="15.75" thickBot="1" x14ac:dyDescent="0.3">
      <c r="E4" s="83"/>
    </row>
    <row r="5" spans="1:5" customFormat="1" x14ac:dyDescent="0.25">
      <c r="B5" s="267">
        <v>1</v>
      </c>
      <c r="C5" s="268">
        <v>2</v>
      </c>
      <c r="D5" s="269">
        <v>3</v>
      </c>
      <c r="E5" s="166">
        <v>4</v>
      </c>
    </row>
    <row r="6" spans="1:5" x14ac:dyDescent="0.25">
      <c r="A6" t="s">
        <v>663</v>
      </c>
      <c r="B6" s="270" t="s">
        <v>1121</v>
      </c>
      <c r="C6" s="203">
        <v>11</v>
      </c>
      <c r="D6" s="271" t="s">
        <v>1331</v>
      </c>
      <c r="E6" s="261"/>
    </row>
    <row r="7" spans="1:5" x14ac:dyDescent="0.25">
      <c r="A7" t="s">
        <v>664</v>
      </c>
      <c r="B7" s="272" t="s">
        <v>675</v>
      </c>
      <c r="C7" s="167"/>
      <c r="D7" s="273"/>
      <c r="E7" s="216"/>
    </row>
    <row r="8" spans="1:5" s="12" customFormat="1" ht="30" x14ac:dyDescent="0.25">
      <c r="A8" t="s">
        <v>665</v>
      </c>
      <c r="B8" s="274" t="s">
        <v>687</v>
      </c>
      <c r="C8" s="219" t="s">
        <v>676</v>
      </c>
      <c r="D8" s="275" t="s">
        <v>677</v>
      </c>
      <c r="E8" s="262" t="s">
        <v>1104</v>
      </c>
    </row>
    <row r="9" spans="1:5" x14ac:dyDescent="0.25">
      <c r="A9" t="s">
        <v>666</v>
      </c>
      <c r="B9" s="276" t="s">
        <v>1098</v>
      </c>
      <c r="C9" s="220">
        <v>2</v>
      </c>
      <c r="D9" s="277">
        <f>C9/$C$13*100</f>
        <v>18.181818181818183</v>
      </c>
      <c r="E9" s="263"/>
    </row>
    <row r="10" spans="1:5" x14ac:dyDescent="0.25">
      <c r="A10" t="s">
        <v>667</v>
      </c>
      <c r="B10" s="276" t="s">
        <v>1099</v>
      </c>
      <c r="C10" s="220">
        <v>4</v>
      </c>
      <c r="D10" s="277">
        <f t="shared" ref="D10:D12" si="0">C10/$C$13*100</f>
        <v>36.363636363636367</v>
      </c>
      <c r="E10" s="264"/>
    </row>
    <row r="11" spans="1:5" x14ac:dyDescent="0.25">
      <c r="A11" t="s">
        <v>668</v>
      </c>
      <c r="B11" s="276" t="s">
        <v>1100</v>
      </c>
      <c r="C11" s="220">
        <v>5</v>
      </c>
      <c r="D11" s="277">
        <f t="shared" si="0"/>
        <v>45.454545454545453</v>
      </c>
      <c r="E11" s="264"/>
    </row>
    <row r="12" spans="1:5" x14ac:dyDescent="0.25">
      <c r="A12" t="s">
        <v>669</v>
      </c>
      <c r="B12" s="276" t="s">
        <v>686</v>
      </c>
      <c r="C12" s="220">
        <v>0</v>
      </c>
      <c r="D12" s="277">
        <f t="shared" si="0"/>
        <v>0</v>
      </c>
      <c r="E12" s="265"/>
    </row>
    <row r="13" spans="1:5" x14ac:dyDescent="0.25">
      <c r="A13" t="s">
        <v>670</v>
      </c>
      <c r="B13" s="278" t="s">
        <v>678</v>
      </c>
      <c r="C13" s="118">
        <f>SUM(C9:C12)</f>
        <v>11</v>
      </c>
      <c r="D13" s="279">
        <f>SUM(D9:D12)</f>
        <v>100</v>
      </c>
      <c r="E13" s="265" t="str">
        <f>IF($C$6=C13,"Gerai","Klaida, nesutampa skaičius iš viso")</f>
        <v>Gerai</v>
      </c>
    </row>
    <row r="14" spans="1:5" x14ac:dyDescent="0.25">
      <c r="A14" t="s">
        <v>671</v>
      </c>
      <c r="B14" s="272" t="s">
        <v>679</v>
      </c>
      <c r="C14" s="167"/>
      <c r="D14" s="273"/>
      <c r="E14" s="216"/>
    </row>
    <row r="15" spans="1:5" s="12" customFormat="1" ht="30" x14ac:dyDescent="0.25">
      <c r="A15" t="s">
        <v>1090</v>
      </c>
      <c r="B15" s="274" t="s">
        <v>680</v>
      </c>
      <c r="C15" s="219" t="s">
        <v>676</v>
      </c>
      <c r="D15" s="275" t="s">
        <v>677</v>
      </c>
      <c r="E15" s="266" t="s">
        <v>1104</v>
      </c>
    </row>
    <row r="16" spans="1:5" x14ac:dyDescent="0.25">
      <c r="A16" t="s">
        <v>1091</v>
      </c>
      <c r="B16" s="276" t="s">
        <v>681</v>
      </c>
      <c r="C16" s="220">
        <v>6</v>
      </c>
      <c r="D16" s="277">
        <f>C16/$C$18*100</f>
        <v>54.54545454545454</v>
      </c>
      <c r="E16" s="263"/>
    </row>
    <row r="17" spans="1:5" x14ac:dyDescent="0.25">
      <c r="A17" t="s">
        <v>1092</v>
      </c>
      <c r="B17" s="276" t="s">
        <v>682</v>
      </c>
      <c r="C17" s="220">
        <v>5</v>
      </c>
      <c r="D17" s="277">
        <f>C17/$C$18*100</f>
        <v>45.454545454545453</v>
      </c>
      <c r="E17" s="265"/>
    </row>
    <row r="18" spans="1:5" x14ac:dyDescent="0.25">
      <c r="A18" t="s">
        <v>1093</v>
      </c>
      <c r="B18" s="278" t="s">
        <v>678</v>
      </c>
      <c r="C18" s="118">
        <f>SUM(C16:C17)</f>
        <v>11</v>
      </c>
      <c r="D18" s="280">
        <f>SUM(D16:D17)</f>
        <v>100</v>
      </c>
      <c r="E18" s="265" t="str">
        <f>IF($C$6=C18,"Gerai","Klaida, nesutampa skaičius iš viso")</f>
        <v>Gerai</v>
      </c>
    </row>
    <row r="19" spans="1:5" x14ac:dyDescent="0.25">
      <c r="A19" t="s">
        <v>1094</v>
      </c>
      <c r="B19" s="272" t="s">
        <v>683</v>
      </c>
      <c r="C19" s="167"/>
      <c r="D19" s="273"/>
      <c r="E19" s="216"/>
    </row>
    <row r="20" spans="1:5" s="51" customFormat="1" ht="30" x14ac:dyDescent="0.25">
      <c r="A20" t="s">
        <v>1095</v>
      </c>
      <c r="B20" s="274" t="s">
        <v>684</v>
      </c>
      <c r="C20" s="219" t="s">
        <v>676</v>
      </c>
      <c r="D20" s="275" t="s">
        <v>677</v>
      </c>
      <c r="E20" s="266" t="s">
        <v>1104</v>
      </c>
    </row>
    <row r="21" spans="1:5" x14ac:dyDescent="0.25">
      <c r="A21" t="s">
        <v>1096</v>
      </c>
      <c r="B21" s="276" t="s">
        <v>1101</v>
      </c>
      <c r="C21" s="220">
        <v>2</v>
      </c>
      <c r="D21" s="277">
        <f>C21/$C$24*100</f>
        <v>18.181818181818183</v>
      </c>
      <c r="E21" s="263"/>
    </row>
    <row r="22" spans="1:5" x14ac:dyDescent="0.25">
      <c r="A22" t="s">
        <v>1103</v>
      </c>
      <c r="B22" s="276" t="s">
        <v>1102</v>
      </c>
      <c r="C22" s="220">
        <v>4</v>
      </c>
      <c r="D22" s="277">
        <f>C22/$C$24*100</f>
        <v>36.363636363636367</v>
      </c>
      <c r="E22" s="264"/>
    </row>
    <row r="23" spans="1:5" x14ac:dyDescent="0.25">
      <c r="A23" t="s">
        <v>1119</v>
      </c>
      <c r="B23" s="276" t="s">
        <v>685</v>
      </c>
      <c r="C23" s="220">
        <v>5</v>
      </c>
      <c r="D23" s="277">
        <f>C23/$C$24*100</f>
        <v>45.454545454545453</v>
      </c>
      <c r="E23" s="265"/>
    </row>
    <row r="24" spans="1:5" ht="15.75" thickBot="1" x14ac:dyDescent="0.3">
      <c r="A24" t="s">
        <v>1120</v>
      </c>
      <c r="B24" s="281" t="s">
        <v>678</v>
      </c>
      <c r="C24" s="282">
        <f>SUM(C21:C23)</f>
        <v>11</v>
      </c>
      <c r="D24" s="283">
        <f>SUM(D21:D23)</f>
        <v>100</v>
      </c>
      <c r="E24" s="265" t="str">
        <f>IF($C$6=C24,"Gerai","Klaida, nesutampa skaičius iš viso")</f>
        <v>Gerai</v>
      </c>
    </row>
    <row r="27" spans="1:5" x14ac:dyDescent="0.25">
      <c r="A27" s="1">
        <v>1</v>
      </c>
      <c r="B27" s="358" t="s">
        <v>1350</v>
      </c>
    </row>
    <row r="28" spans="1:5" ht="60" x14ac:dyDescent="0.25">
      <c r="A28" s="1">
        <v>2</v>
      </c>
      <c r="B28" s="333" t="s">
        <v>1329</v>
      </c>
    </row>
    <row r="29" spans="1:5" ht="60" x14ac:dyDescent="0.25">
      <c r="A29" s="1">
        <v>3</v>
      </c>
      <c r="B29" s="333" t="s">
        <v>1330</v>
      </c>
    </row>
  </sheetData>
  <sheetProtection algorithmName="SHA-512" hashValue="7YP0Y7bbzUhTCbFG0i6iuBAGx66kI4qvqOaKTdSxdzb3w1Wda44r6YgBRJASABe6BzRDT6qUtik+ok7evq6xXA==" saltValue="RVsQN7/dNxpnaTRD36QG4A==" spinCount="100000" sheet="1" objects="1" scenarios="1"/>
  <phoneticPr fontId="9" type="noConversion"/>
  <dataValidations count="1">
    <dataValidation type="whole" allowBlank="1" showInputMessage="1" showErrorMessage="1" prompt="Maksimali reikšmė - 20. Sveiki skaičiai be tarpų." sqref="C9:C12 C16:C17 C21:C23" xr:uid="{48FC45E6-F26E-4595-A2A8-CA45F2AA3E7B}">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CCCF-700B-41F4-89AF-CD42DB7EBF95}">
  <dimension ref="A1:E41"/>
  <sheetViews>
    <sheetView topLeftCell="A13" zoomScale="110" zoomScaleNormal="110" workbookViewId="0">
      <selection activeCell="E37" sqref="E37"/>
    </sheetView>
  </sheetViews>
  <sheetFormatPr defaultColWidth="9.140625" defaultRowHeight="15" x14ac:dyDescent="0.25"/>
  <cols>
    <col min="1" max="1" width="8.7109375" style="10" customWidth="1"/>
    <col min="2" max="2" width="47.140625" style="10" customWidth="1"/>
    <col min="3" max="3" width="40.7109375" style="12" customWidth="1"/>
    <col min="4" max="4" width="10.7109375" style="10" customWidth="1"/>
    <col min="5" max="16384" width="9.140625" style="10"/>
  </cols>
  <sheetData>
    <row r="1" spans="1:5" ht="90" customHeight="1" x14ac:dyDescent="0.25">
      <c r="C1" s="736" t="s">
        <v>1710</v>
      </c>
      <c r="D1" s="736"/>
    </row>
    <row r="2" spans="1:5" x14ac:dyDescent="0.25">
      <c r="C2" s="713"/>
      <c r="D2" s="713"/>
    </row>
    <row r="3" spans="1:5" customFormat="1" ht="15.75" x14ac:dyDescent="0.25">
      <c r="B3" s="737" t="s">
        <v>1689</v>
      </c>
      <c r="C3" s="737"/>
      <c r="D3" s="737"/>
    </row>
    <row r="5" spans="1:5" s="9" customFormat="1" ht="21" x14ac:dyDescent="0.35">
      <c r="A5" s="3" t="s">
        <v>688</v>
      </c>
      <c r="B5" s="39" t="s">
        <v>1647</v>
      </c>
      <c r="C5" s="4"/>
      <c r="E5" s="191"/>
    </row>
    <row r="6" spans="1:5" ht="15.75" thickBot="1" x14ac:dyDescent="0.3">
      <c r="A6"/>
      <c r="B6"/>
      <c r="C6" s="8"/>
    </row>
    <row r="7" spans="1:5" ht="15.75" thickBot="1" x14ac:dyDescent="0.3">
      <c r="A7" t="s">
        <v>689</v>
      </c>
      <c r="B7" s="5" t="s">
        <v>464</v>
      </c>
      <c r="C7" s="728" t="s">
        <v>1711</v>
      </c>
    </row>
    <row r="8" spans="1:5" ht="15.75" thickBot="1" x14ac:dyDescent="0.3">
      <c r="A8" t="s">
        <v>690</v>
      </c>
      <c r="B8" s="6" t="s">
        <v>1473</v>
      </c>
      <c r="C8" s="729" t="s">
        <v>1809</v>
      </c>
    </row>
    <row r="9" spans="1:5" ht="15.75" thickBot="1" x14ac:dyDescent="0.3">
      <c r="A9" t="s">
        <v>691</v>
      </c>
      <c r="B9" s="6" t="s">
        <v>470</v>
      </c>
      <c r="C9" s="729">
        <v>14</v>
      </c>
    </row>
    <row r="10" spans="1:5" ht="15.75" thickBot="1" x14ac:dyDescent="0.3">
      <c r="A10" t="s">
        <v>692</v>
      </c>
      <c r="B10" s="7" t="s">
        <v>469</v>
      </c>
      <c r="C10" s="730">
        <v>401</v>
      </c>
    </row>
    <row r="11" spans="1:5" ht="15.75" thickBot="1" x14ac:dyDescent="0.3">
      <c r="A11"/>
      <c r="B11"/>
      <c r="C11" s="8"/>
    </row>
    <row r="12" spans="1:5" x14ac:dyDescent="0.25">
      <c r="A12" t="s">
        <v>693</v>
      </c>
      <c r="B12" s="518" t="s">
        <v>471</v>
      </c>
      <c r="C12" s="519" t="s">
        <v>77</v>
      </c>
    </row>
    <row r="13" spans="1:5" x14ac:dyDescent="0.25">
      <c r="A13" t="s">
        <v>694</v>
      </c>
      <c r="B13" s="520" t="s">
        <v>465</v>
      </c>
      <c r="C13" s="521">
        <f>COUNTA('3'!$C$7:$C$26)</f>
        <v>4</v>
      </c>
    </row>
    <row r="14" spans="1:5" x14ac:dyDescent="0.25">
      <c r="A14" t="s">
        <v>695</v>
      </c>
      <c r="B14" s="520" t="s">
        <v>466</v>
      </c>
      <c r="C14" s="521">
        <f>COUNTIFS('5'!$D$8:$D$19,"taip")</f>
        <v>4</v>
      </c>
    </row>
    <row r="15" spans="1:5" x14ac:dyDescent="0.25">
      <c r="A15" t="s">
        <v>696</v>
      </c>
      <c r="B15" s="522" t="s">
        <v>214</v>
      </c>
      <c r="C15" s="523">
        <f>COUNTA('7'!$C$7:$C$26)</f>
        <v>6</v>
      </c>
    </row>
    <row r="16" spans="1:5" x14ac:dyDescent="0.25">
      <c r="A16"/>
      <c r="B16" s="524"/>
      <c r="C16" s="525"/>
    </row>
    <row r="17" spans="1:4" x14ac:dyDescent="0.25">
      <c r="A17" t="s">
        <v>697</v>
      </c>
      <c r="B17" s="278" t="s">
        <v>472</v>
      </c>
      <c r="C17" s="526" t="s">
        <v>1273</v>
      </c>
    </row>
    <row r="18" spans="1:4" ht="45" x14ac:dyDescent="0.25">
      <c r="A18" t="s">
        <v>698</v>
      </c>
      <c r="B18" s="527" t="str">
        <f>'6'!C8</f>
        <v>Žemės ūkio sektoriaus skaitmeninimas. Ūkių, pagal BŽŪP gaunančių paramą skaitmeninėms ūkininkavimo technologijoms plėtoti, skaičius</v>
      </c>
      <c r="C18" s="528">
        <f>'6'!D8</f>
        <v>0</v>
      </c>
    </row>
    <row r="19" spans="1:4" x14ac:dyDescent="0.25">
      <c r="A19" t="s">
        <v>699</v>
      </c>
      <c r="B19" s="378" t="s">
        <v>476</v>
      </c>
      <c r="C19" s="529">
        <f>C18/C32*100</f>
        <v>0</v>
      </c>
    </row>
    <row r="20" spans="1:4" x14ac:dyDescent="0.25">
      <c r="A20"/>
      <c r="B20" s="524"/>
      <c r="C20" s="530"/>
    </row>
    <row r="21" spans="1:4" ht="45" x14ac:dyDescent="0.25">
      <c r="A21" t="s">
        <v>700</v>
      </c>
      <c r="B21" s="531" t="str">
        <f>'6'!C9</f>
        <v>Ekonomikos augimas ir darbo vietų kūrimas kaimo vietovėse. BŽŪP projektais remiamas naujų darbo vietų kūrimas</v>
      </c>
      <c r="C21" s="532">
        <f>'6'!D9</f>
        <v>19</v>
      </c>
    </row>
    <row r="22" spans="1:4" x14ac:dyDescent="0.25">
      <c r="A22"/>
      <c r="B22" s="524"/>
      <c r="C22" s="530"/>
    </row>
    <row r="23" spans="1:4" ht="45" x14ac:dyDescent="0.25">
      <c r="A23" t="s">
        <v>701</v>
      </c>
      <c r="B23" s="531" t="str">
        <f>'6'!C10</f>
        <v>Kaimo ekonomikos plėtojimas. Kaimo verslo įmonių, įskaitant bioekonomikos įmones, kuriamų naudojantis pagal BŽŪP skiriama parama, skaičius</v>
      </c>
      <c r="C23" s="532">
        <f>'6'!D10</f>
        <v>21</v>
      </c>
    </row>
    <row r="24" spans="1:4" x14ac:dyDescent="0.25">
      <c r="A24"/>
      <c r="B24" s="524"/>
      <c r="C24" s="530"/>
    </row>
    <row r="25" spans="1:4" ht="60" x14ac:dyDescent="0.25">
      <c r="A25" t="s">
        <v>702</v>
      </c>
      <c r="B25" s="527" t="str">
        <f>'6'!C11</f>
        <v>Europos kaimo tinklų kūrimas. Kaimo gyventojų, kuriems, naudojantis BŽŪP parama, sudarytos palankesnės sąlygos naudotis paslaugomis ir infrastruktūra, skaičius</v>
      </c>
      <c r="C25" s="533">
        <f>'6'!D11</f>
        <v>400</v>
      </c>
    </row>
    <row r="26" spans="1:4" x14ac:dyDescent="0.25">
      <c r="A26" t="s">
        <v>703</v>
      </c>
      <c r="B26" s="378" t="s">
        <v>475</v>
      </c>
      <c r="C26" s="529">
        <f>C25/$C$33*100</f>
        <v>2.1602937999567939</v>
      </c>
    </row>
    <row r="27" spans="1:4" x14ac:dyDescent="0.25">
      <c r="A27"/>
      <c r="B27" s="524"/>
      <c r="C27" s="530"/>
    </row>
    <row r="28" spans="1:4" ht="45" x14ac:dyDescent="0.25">
      <c r="A28" t="s">
        <v>704</v>
      </c>
      <c r="B28" s="527" t="str">
        <f>'6'!C12</f>
        <v>Socialinės įtraukties skatinimas. Asmenų, kuriems taikomi remiami socialinės įtraukties projektai, skaičius</v>
      </c>
      <c r="C28" s="533">
        <f>'6'!D12</f>
        <v>91</v>
      </c>
    </row>
    <row r="29" spans="1:4" x14ac:dyDescent="0.25">
      <c r="A29" t="s">
        <v>705</v>
      </c>
      <c r="B29" s="378" t="s">
        <v>475</v>
      </c>
      <c r="C29" s="529">
        <f>C28/$C$33*100</f>
        <v>0.49146683949017067</v>
      </c>
    </row>
    <row r="30" spans="1:4" x14ac:dyDescent="0.25">
      <c r="A30"/>
      <c r="B30" s="524"/>
      <c r="C30" s="525"/>
    </row>
    <row r="31" spans="1:4" x14ac:dyDescent="0.25">
      <c r="A31" t="s">
        <v>706</v>
      </c>
      <c r="B31" s="534" t="s">
        <v>477</v>
      </c>
      <c r="C31" s="535" t="s">
        <v>1643</v>
      </c>
      <c r="D31" s="517" t="s">
        <v>1292</v>
      </c>
    </row>
    <row r="32" spans="1:4" x14ac:dyDescent="0.25">
      <c r="A32" t="s">
        <v>707</v>
      </c>
      <c r="B32" s="536" t="s">
        <v>473</v>
      </c>
      <c r="C32" s="537">
        <v>2125</v>
      </c>
      <c r="D32" s="723">
        <v>2022</v>
      </c>
    </row>
    <row r="33" spans="1:4" ht="15.75" thickBot="1" x14ac:dyDescent="0.3">
      <c r="A33" t="s">
        <v>708</v>
      </c>
      <c r="B33" s="538" t="s">
        <v>474</v>
      </c>
      <c r="C33" s="539">
        <v>18516</v>
      </c>
      <c r="D33" s="205">
        <v>2021</v>
      </c>
    </row>
    <row r="35" spans="1:4" x14ac:dyDescent="0.25">
      <c r="C35" s="11"/>
    </row>
    <row r="36" spans="1:4" x14ac:dyDescent="0.25">
      <c r="A36"/>
      <c r="B36" s="597" t="s">
        <v>1477</v>
      </c>
    </row>
    <row r="37" spans="1:4" ht="45" x14ac:dyDescent="0.25">
      <c r="A37" s="1">
        <v>1</v>
      </c>
      <c r="B37" s="333" t="s">
        <v>1476</v>
      </c>
    </row>
    <row r="38" spans="1:4" ht="30" x14ac:dyDescent="0.25">
      <c r="A38" s="1">
        <v>2</v>
      </c>
      <c r="B38" s="333" t="s">
        <v>1475</v>
      </c>
    </row>
    <row r="39" spans="1:4" ht="45" x14ac:dyDescent="0.25">
      <c r="A39" s="1">
        <v>3</v>
      </c>
      <c r="B39" s="333" t="s">
        <v>1623</v>
      </c>
      <c r="C39" s="10"/>
    </row>
    <row r="40" spans="1:4" ht="45" x14ac:dyDescent="0.25">
      <c r="A40" s="13">
        <v>4</v>
      </c>
      <c r="B40" s="333" t="s">
        <v>1687</v>
      </c>
      <c r="C40" s="10"/>
    </row>
    <row r="41" spans="1:4" ht="105" x14ac:dyDescent="0.25">
      <c r="A41" s="14">
        <v>5</v>
      </c>
      <c r="B41" s="333" t="s">
        <v>1688</v>
      </c>
    </row>
  </sheetData>
  <sheetProtection algorithmName="SHA-512" hashValue="O0d1Noi0Ev1yxJwcnsrCzpeh3s6KJFZcSD7K05G3tzLOPNqV+1U8BxgUmQ8R7TVJi28UJQ+s1WUlQHQRFiB4aw==" saltValue="tZfBW0LHysp6d0Ip/zBxtw==" spinCount="100000" sheet="1" objects="1" scenarios="1"/>
  <mergeCells count="2">
    <mergeCell ref="C1:D1"/>
    <mergeCell ref="B3:D3"/>
  </mergeCells>
  <phoneticPr fontId="9" type="noConversion"/>
  <pageMargins left="0.7" right="0.7" top="0.75" bottom="0.75" header="0.3" footer="0.3"/>
  <pageSetup paperSize="9" scale="81"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524C81-DABE-461D-99A5-F78635B2E563}">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3C6A-B21E-49BF-B866-A3D8DA3C47C5}">
  <sheetPr>
    <tabColor theme="9"/>
  </sheetPr>
  <dimension ref="A1:F343"/>
  <sheetViews>
    <sheetView topLeftCell="A22" zoomScaleNormal="100" workbookViewId="0"/>
  </sheetViews>
  <sheetFormatPr defaultColWidth="6.7109375" defaultRowHeight="15" x14ac:dyDescent="0.25"/>
  <cols>
    <col min="1" max="1" width="8.7109375" style="2" customWidth="1"/>
    <col min="2" max="2" width="50.7109375" style="1" customWidth="1"/>
    <col min="3" max="3" width="50.7109375" style="40" customWidth="1"/>
    <col min="4" max="192" width="9.140625" style="1" customWidth="1"/>
    <col min="193" max="16384" width="6.7109375" style="1"/>
  </cols>
  <sheetData>
    <row r="1" spans="1:6" s="43" customFormat="1" ht="18.75" x14ac:dyDescent="0.25">
      <c r="A1" s="115" t="str">
        <f>'4'!A1</f>
        <v>4.</v>
      </c>
      <c r="B1" s="115" t="str">
        <f>'4'!B1</f>
        <v>VVG teritorijos poreikių pagrindimas</v>
      </c>
      <c r="C1" s="223"/>
      <c r="E1" s="107" t="s">
        <v>1512</v>
      </c>
    </row>
    <row r="2" spans="1:6" x14ac:dyDescent="0.25">
      <c r="E2" s="601" t="s">
        <v>1612</v>
      </c>
    </row>
    <row r="3" spans="1:6" x14ac:dyDescent="0.25">
      <c r="A3" s="1"/>
      <c r="B3" s="139" t="s">
        <v>1272</v>
      </c>
      <c r="C3" s="204" t="str">
        <f>'1'!C8</f>
        <v>ŠAKI</v>
      </c>
      <c r="E3" s="602" t="s">
        <v>1638</v>
      </c>
    </row>
    <row r="4" spans="1:6" customFormat="1" ht="15.75" thickBot="1" x14ac:dyDescent="0.3">
      <c r="C4" s="40"/>
      <c r="E4" s="601" t="s">
        <v>1639</v>
      </c>
      <c r="F4" s="1"/>
    </row>
    <row r="5" spans="1:6" x14ac:dyDescent="0.25">
      <c r="A5" s="138"/>
      <c r="B5" s="638"/>
      <c r="C5" s="639" t="str">
        <f>'4'!D6</f>
        <v>1 poreikis</v>
      </c>
    </row>
    <row r="6" spans="1:6" ht="30" x14ac:dyDescent="0.25">
      <c r="A6" s="2" t="s">
        <v>16</v>
      </c>
      <c r="B6" s="507" t="str">
        <f>'4'!B7</f>
        <v>Poreikis</v>
      </c>
      <c r="C6" s="640" t="str">
        <f>'4'!D7</f>
        <v>Gerinti gyventojų užimtumo galimybes ir socialinę įtrauktį.</v>
      </c>
    </row>
    <row r="7" spans="1:6" ht="150" x14ac:dyDescent="0.25">
      <c r="A7" s="2" t="s">
        <v>17</v>
      </c>
      <c r="B7" s="507" t="str">
        <f>'4'!B8</f>
        <v>Poreikio sąsaja su stiprybėmis ir (arba) galimybėmis</v>
      </c>
      <c r="C7" s="641" t="str">
        <f>'4'!D8</f>
        <v>Formuojant poreikį buvo atsižvelgta į 1,2,4,6 ir 7 stiprybes bei į 1, 2, 4-6 galimybes. Atsižvelgiant į tai, jog VVG teritorijos  aplinka yra palanki jaunimo iniciatyvoms vystyti, verslumui skatinti, palankios sąlygos realizuoti išskirtinius regioninius produktus  ir paslaugas bei atsižvelgiant į galimybes - neišnaudotą potencialą t.y. teritorijos patrauklumą turizmo vystymui, socialinių inovacijų plėtrai, tai sudaro pagrįstas prielaidas gyventojų užimtumo galimybių ir soc. įtraukties didinimui.</v>
      </c>
    </row>
    <row r="8" spans="1:6" ht="75" x14ac:dyDescent="0.25">
      <c r="A8" s="2" t="s">
        <v>79</v>
      </c>
      <c r="B8" s="507" t="str">
        <f>'4'!B9</f>
        <v>Poreikio sąsaja su silpnybėmis ir (arba) grėsmėmis</v>
      </c>
      <c r="C8" s="641" t="str">
        <f>'4'!D9</f>
        <v>Poreikis formuluotas atsižvelgiant į  2, 4, 6, 7 ir 8 silpnybes ir numatytas 1, 3-5 grėsmes. Tikimasi, kad panaudojant  egzistuojantį potencialą ir galimybes bus išvengta grėsmių ir bent iš dalies sumažintos ir (arba) visiškai panaikintos silpnybės.</v>
      </c>
    </row>
    <row r="9" spans="1:6" ht="105" x14ac:dyDescent="0.25">
      <c r="A9" s="2" t="s">
        <v>80</v>
      </c>
      <c r="B9" s="507" t="str">
        <f>'4'!B10</f>
        <v>Poreikio sąsaja su situacijos analizės rodikliais (poreikio dydžio, problemos masto, intervencijos poreikio kiekybinis pagrindimas)</v>
      </c>
      <c r="C9" s="641" t="str">
        <f>'4'!D10</f>
        <v>Rodikliai susiję su rodikliais: laisvų darbo vietų skaičiaus mažėjimas (sumažėjo 52 proc.); bedarbių skaičius savivaldybėje (8,9 proc.); gyventojų dalis gaunanti socialines išmokas (37,4 proc.) ; pašalpų gavėjų skaičius (13 proc.); socialines senatvės išmokas gaunančių gyventojų dalis( 27,3 proc); skurdo lygio rodiklis (26,6 proc.).</v>
      </c>
    </row>
    <row r="10" spans="1:6" ht="135" x14ac:dyDescent="0.25">
      <c r="A10" s="2" t="s">
        <v>81</v>
      </c>
      <c r="B10" s="507" t="str">
        <f>'4'!B11</f>
        <v>Poreikio sąsaja su aukštesnio lygmens strateginiais dokumentais</v>
      </c>
      <c r="C10" s="641" t="str">
        <f>'4'!D11</f>
        <v>Šakių rajono savivaldybės 2023 - 2025 m. strateginio plėtros plano tikslu „Augimui palankios investicinės ir verslo aplinkos kūrimas“; 2022–2030 m. Marijampolės regiono plėtros plano tikslu „Mažinti socialinę atskirtį ir skurdo rizikos lygį“;  ES BJRS sritimi „Didinti regiono klestėjimą". VPS investicijos yra suplanuotos konkrečios vietovės specifiniams kaimo gyventojų poreikiams tenkinti, kas nenumatyta nei viename dokumente, tačiau tuo pačiu papildo bendras kryptis.</v>
      </c>
    </row>
    <row r="11" spans="1:6" ht="75" x14ac:dyDescent="0.25">
      <c r="A11" s="2" t="s">
        <v>82</v>
      </c>
      <c r="B11" s="507" t="str">
        <f>'4'!B12</f>
        <v>Poreikio sąsaja su VVG teritorijos gyventojų nuomone</v>
      </c>
      <c r="C11" s="641" t="str">
        <f>'4'!D12</f>
        <v>Daugiau nei pusė respondentų išskyrė šias sritis kaip prioritetines, daugiausia galinčias prisidėti prie soc-ekonominio augimo: gyventojų užimtumo ir verslumo skatinimą; paramą naujų įmonių ir darbo vietų kūrimui; viešosios infrastruktūros plėtrą.</v>
      </c>
    </row>
    <row r="12" spans="1:6" x14ac:dyDescent="0.25">
      <c r="A12" s="2" t="s">
        <v>83</v>
      </c>
      <c r="B12" s="507" t="str">
        <f>'4'!B13</f>
        <v>Poreikį tenkinančių VPS priemonių skaičius</v>
      </c>
      <c r="C12" s="642">
        <f>'4'!D13</f>
        <v>4</v>
      </c>
    </row>
    <row r="13" spans="1:6" ht="30" x14ac:dyDescent="0.25">
      <c r="A13" s="2" t="s">
        <v>84</v>
      </c>
      <c r="B13" s="507" t="str">
        <f>'4'!B14</f>
        <v>Susijęs nacionalinis poreikis 1</v>
      </c>
      <c r="C13" s="643" t="str">
        <f>'4'!D14</f>
        <v xml:space="preserve">h.2. Didinti kaimo gyventojų užimtumą ir  socialinę įtrauktį </v>
      </c>
    </row>
    <row r="14" spans="1:6" ht="30" x14ac:dyDescent="0.25">
      <c r="A14" s="2" t="s">
        <v>85</v>
      </c>
      <c r="B14" s="507" t="str">
        <f>'4'!B15</f>
        <v>Susijęs nacionalinis poreikis 2</v>
      </c>
      <c r="C14" s="643" t="str">
        <f>'4'!D15</f>
        <v>h.1. Skatinti kaimo gyventojų ir kaimo bendruomenių verslo iniciatyvas</v>
      </c>
    </row>
    <row r="15" spans="1:6" ht="30" x14ac:dyDescent="0.25">
      <c r="A15" s="2" t="s">
        <v>86</v>
      </c>
      <c r="B15" s="507" t="str">
        <f>'4'!B16</f>
        <v>Susijęs nacionalinis poreikis 3</v>
      </c>
      <c r="C15" s="643" t="str">
        <f>'4'!D16</f>
        <v xml:space="preserve">g.3 . Skatinti verslų kūrimąsi kaime, žemės ūkio veiklos įvairinimą </v>
      </c>
    </row>
    <row r="16" spans="1:6" ht="45" x14ac:dyDescent="0.25">
      <c r="A16" s="2" t="s">
        <v>87</v>
      </c>
      <c r="B16" s="507" t="str">
        <f>'4'!B17</f>
        <v>Ar poreikis siejasi su rezultato rodikliu R.3 (skaitmeninės technologijos; pilnas rodiklio pavadinimas 6 lape)?</v>
      </c>
      <c r="C16" s="644" t="str">
        <f>'4'!D17</f>
        <v>Ne</v>
      </c>
    </row>
    <row r="17" spans="1:3" ht="30" x14ac:dyDescent="0.25">
      <c r="A17" s="2" t="s">
        <v>88</v>
      </c>
      <c r="B17" s="507" t="str">
        <f>'4'!B18</f>
        <v>Ar poreikis siejasi su rezultato rodikliu R.37 (darbo vietos; pilnas rodiklio pavadinimas 6 lape)?</v>
      </c>
      <c r="C17" s="644" t="str">
        <f>'4'!D18</f>
        <v>Taip</v>
      </c>
    </row>
    <row r="18" spans="1:3" ht="30" x14ac:dyDescent="0.25">
      <c r="A18" s="2" t="s">
        <v>89</v>
      </c>
      <c r="B18" s="507" t="str">
        <f>'4'!B19</f>
        <v>Poreikis siejasi su rezultato rodikliu R.39 (kaimo verslai; pilnas rodiklio pavadinimas 6 lape)</v>
      </c>
      <c r="C18" s="644" t="str">
        <f>'4'!D19</f>
        <v>Taip</v>
      </c>
    </row>
    <row r="19" spans="1:3" ht="30" x14ac:dyDescent="0.25">
      <c r="A19" s="2" t="s">
        <v>90</v>
      </c>
      <c r="B19" s="507" t="str">
        <f>'4'!B20</f>
        <v>Poreikis siejasi su rezultato rodikliu R.41 (paslaugos ir infrastruktūra; pilnas rodiklio pavadinimas 6 lape)</v>
      </c>
      <c r="C19" s="644" t="str">
        <f>'4'!D20</f>
        <v>Taip</v>
      </c>
    </row>
    <row r="20" spans="1:3" ht="30" x14ac:dyDescent="0.25">
      <c r="A20" s="2" t="s">
        <v>91</v>
      </c>
      <c r="B20" s="507" t="str">
        <f>'4'!B21</f>
        <v>Poreikis siejasi su rezultato rodikliu R.42 (socialinė įtrauktis; pilnas rodiklio pavadinimas 6 lape)</v>
      </c>
      <c r="C20" s="644" t="str">
        <f>'4'!D21</f>
        <v>Taip</v>
      </c>
    </row>
    <row r="21" spans="1:3" x14ac:dyDescent="0.25">
      <c r="B21" s="645"/>
      <c r="C21" s="646"/>
    </row>
    <row r="22" spans="1:3" x14ac:dyDescent="0.25">
      <c r="B22" s="647"/>
      <c r="C22" s="648" t="str">
        <f>'4'!E6</f>
        <v>2 poreikis</v>
      </c>
    </row>
    <row r="23" spans="1:3" ht="30" x14ac:dyDescent="0.25">
      <c r="A23" s="2" t="s">
        <v>16</v>
      </c>
      <c r="B23" s="507" t="str">
        <f>B6</f>
        <v>Poreikis</v>
      </c>
      <c r="C23" s="640" t="str">
        <f>'4'!E7</f>
        <v>Užtikrinti gyventojams svarbių ir krašto svečiams patrauklių viešų ir kitų paslaugų prieinamumą.</v>
      </c>
    </row>
    <row r="24" spans="1:3" ht="135" x14ac:dyDescent="0.25">
      <c r="A24" s="2" t="s">
        <v>17</v>
      </c>
      <c r="B24" s="507" t="str">
        <f t="shared" ref="B24:B37" si="0">B7</f>
        <v>Poreikio sąsaja su stiprybėmis ir (arba) galimybėmis</v>
      </c>
      <c r="C24" s="641" t="str">
        <f>'4'!E8</f>
        <v>Formuojant poreikį buvo atsižvelgta į 1,3 ir 7 stiprybes bei į 1-4 ir 6 galimybes. Atsižvelgiant į krašto išskirtinumą, aktyviai veikiantį NVO sektorių, yra tinkamos sąlygos paslaugų įvairovei didinti bei atsižvelgiant galimybes - neišnaudotą potencialą t.y. teritorijos patrauklumą turizmo vystymui, socialinių inovacijų plėtrai bei bendruomeniškumo puoselėjimui, tai sudaro pagrįstas prielaidas paslaugų įvairovei ir prieinamumui didinti.</v>
      </c>
    </row>
    <row r="25" spans="1:3" ht="75" x14ac:dyDescent="0.25">
      <c r="A25" s="2" t="s">
        <v>79</v>
      </c>
      <c r="B25" s="507" t="str">
        <f t="shared" si="0"/>
        <v>Poreikio sąsaja su silpnybėmis ir (arba) grėsmėmis</v>
      </c>
      <c r="C25" s="641" t="str">
        <f>'4'!E9</f>
        <v>Poreikis formuluotas atsižvelgiant į  1-3 ir 7 silpnybes ir numatytas 1, 2, 6 grėsmes. Tikimasi, kad panaudojant  egzistuojantį potencialą ir galimybes bus išvengta grėsmių ir bent iš dalies sumažintos ir (arba) visiškai panaikintos silpnybės.</v>
      </c>
    </row>
    <row r="26" spans="1:3" ht="60" x14ac:dyDescent="0.25">
      <c r="A26" s="2" t="s">
        <v>80</v>
      </c>
      <c r="B26" s="507" t="str">
        <f t="shared" si="0"/>
        <v>Poreikio sąsaja su situacijos analizės rodikliais (poreikio dydžio, problemos masto, intervencijos poreikio kiekybinis pagrindimas)</v>
      </c>
      <c r="C26" s="641" t="str">
        <f>'4'!E10</f>
        <v>Rodikliai susiję su rodikliais: veikiančių ūkio subjektų skaičius (560 subjektų); bedarbių skaičius (8,9 proc.); gyventojų nuomonės tyrimo  ir organizacijų apklausos rezultatai.</v>
      </c>
    </row>
    <row r="27" spans="1:3" ht="150" x14ac:dyDescent="0.25">
      <c r="A27" s="2" t="s">
        <v>81</v>
      </c>
      <c r="B27" s="507" t="str">
        <f t="shared" si="0"/>
        <v>Poreikio sąsaja su aukštesnio lygmens strateginiais dokumentais</v>
      </c>
      <c r="C27" s="641" t="str">
        <f>'4'!E11</f>
        <v>Šakių raj. savivaldybės 2023 -2025 m. SPP tikslais - Sveikata ir sportas visiems, Kompleksinė, kokybiška ir visiems prieinama socialinė pagalba, Kokybiškų kultūros ir turizmo paslaugų plėtra ir jų prieinamumo didinimas; 2022–2030 m. Marijampolės RPP tikslu „Pagerinti sąlygas investicijoms ir skatinti ekonominį aktyvumą“;  ES BJRS sritimi  "Didinti regiono klestėjimą". VPS investicijos yra suplanuotos konkrečios vietovės specifiniams kaimo gyventojų poreikiams tenkinti.</v>
      </c>
    </row>
    <row r="28" spans="1:3" ht="90" x14ac:dyDescent="0.25">
      <c r="A28" s="2" t="s">
        <v>82</v>
      </c>
      <c r="B28" s="507" t="str">
        <f t="shared" si="0"/>
        <v>Poreikio sąsaja su VVG teritorijos gyventojų nuomone</v>
      </c>
      <c r="C28" s="641" t="str">
        <f>'4'!E12</f>
        <v>Daugiau nei pusė respondentų išskyrė šias sritis kaip prioritetines, daugiausia galinčias prisidėti prie soc-ekonominio augimo: viešųjų paslaugų (švietimo, kultūros, laisvalaikio, sporto ir pan.) prieinamumą ir plėtra; socialinių ir sveikatos priežiūros paslaugų prieinamumo didinimą  ir kt.</v>
      </c>
    </row>
    <row r="29" spans="1:3" x14ac:dyDescent="0.25">
      <c r="A29" s="2" t="s">
        <v>83</v>
      </c>
      <c r="B29" s="507" t="str">
        <f t="shared" si="0"/>
        <v>Poreikį tenkinančių VPS priemonių skaičius</v>
      </c>
      <c r="C29" s="642">
        <f>'4'!E13</f>
        <v>4</v>
      </c>
    </row>
    <row r="30" spans="1:3" ht="30" x14ac:dyDescent="0.25">
      <c r="A30" s="2" t="s">
        <v>84</v>
      </c>
      <c r="B30" s="507" t="str">
        <f t="shared" si="0"/>
        <v>Susijęs nacionalinis poreikis 1</v>
      </c>
      <c r="C30" s="643" t="str">
        <f>'4'!E14</f>
        <v xml:space="preserve">h.2. Didinti kaimo gyventojų užimtumą ir  socialinę įtrauktį </v>
      </c>
    </row>
    <row r="31" spans="1:3" ht="30" x14ac:dyDescent="0.25">
      <c r="A31" s="2" t="s">
        <v>85</v>
      </c>
      <c r="B31" s="507" t="str">
        <f t="shared" si="0"/>
        <v>Susijęs nacionalinis poreikis 2</v>
      </c>
      <c r="C31" s="643" t="str">
        <f>'4'!E15</f>
        <v>h.1. Skatinti kaimo gyventojų ir kaimo bendruomenių verslo iniciatyvas</v>
      </c>
    </row>
    <row r="32" spans="1:3" ht="30" x14ac:dyDescent="0.25">
      <c r="A32" s="2" t="s">
        <v>86</v>
      </c>
      <c r="B32" s="507" t="str">
        <f t="shared" si="0"/>
        <v>Susijęs nacionalinis poreikis 3</v>
      </c>
      <c r="C32" s="643" t="str">
        <f>'4'!E16</f>
        <v xml:space="preserve">h.4 . Modernizuoti kaimo vietoves didinant gyvenimo sąlygų jose patrauklumą </v>
      </c>
    </row>
    <row r="33" spans="1:3" ht="45" x14ac:dyDescent="0.25">
      <c r="A33" s="2" t="s">
        <v>87</v>
      </c>
      <c r="B33" s="507" t="str">
        <f t="shared" si="0"/>
        <v>Ar poreikis siejasi su rezultato rodikliu R.3 (skaitmeninės technologijos; pilnas rodiklio pavadinimas 6 lape)?</v>
      </c>
      <c r="C33" s="644" t="str">
        <f>'4'!E17</f>
        <v>Ne</v>
      </c>
    </row>
    <row r="34" spans="1:3" ht="30" x14ac:dyDescent="0.25">
      <c r="A34" s="2" t="s">
        <v>88</v>
      </c>
      <c r="B34" s="507" t="str">
        <f t="shared" si="0"/>
        <v>Ar poreikis siejasi su rezultato rodikliu R.37 (darbo vietos; pilnas rodiklio pavadinimas 6 lape)?</v>
      </c>
      <c r="C34" s="644" t="str">
        <f>'4'!E18</f>
        <v>Taip</v>
      </c>
    </row>
    <row r="35" spans="1:3" ht="30" x14ac:dyDescent="0.25">
      <c r="A35" s="2" t="s">
        <v>89</v>
      </c>
      <c r="B35" s="507" t="str">
        <f t="shared" si="0"/>
        <v>Poreikis siejasi su rezultato rodikliu R.39 (kaimo verslai; pilnas rodiklio pavadinimas 6 lape)</v>
      </c>
      <c r="C35" s="644" t="str">
        <f>'4'!E19</f>
        <v>Taip</v>
      </c>
    </row>
    <row r="36" spans="1:3" ht="30" x14ac:dyDescent="0.25">
      <c r="A36" s="2" t="s">
        <v>90</v>
      </c>
      <c r="B36" s="507" t="str">
        <f t="shared" si="0"/>
        <v>Poreikis siejasi su rezultato rodikliu R.41 (paslaugos ir infrastruktūra; pilnas rodiklio pavadinimas 6 lape)</v>
      </c>
      <c r="C36" s="644" t="str">
        <f>'4'!E20</f>
        <v>Taip</v>
      </c>
    </row>
    <row r="37" spans="1:3" ht="30" x14ac:dyDescent="0.25">
      <c r="A37" s="2" t="s">
        <v>91</v>
      </c>
      <c r="B37" s="507" t="str">
        <f t="shared" si="0"/>
        <v>Poreikis siejasi su rezultato rodikliu R.42 (socialinė įtrauktis; pilnas rodiklio pavadinimas 6 lape)</v>
      </c>
      <c r="C37" s="644" t="str">
        <f>'4'!E21</f>
        <v>Taip</v>
      </c>
    </row>
    <row r="38" spans="1:3" x14ac:dyDescent="0.25">
      <c r="B38" s="645"/>
      <c r="C38" s="646"/>
    </row>
    <row r="39" spans="1:3" x14ac:dyDescent="0.25">
      <c r="B39" s="647"/>
      <c r="C39" s="648" t="str">
        <f>'4'!F6</f>
        <v>3 poreikis</v>
      </c>
    </row>
    <row r="40" spans="1:3" ht="45" x14ac:dyDescent="0.25">
      <c r="A40" s="2" t="s">
        <v>16</v>
      </c>
      <c r="B40" s="507" t="str">
        <f>B23</f>
        <v>Poreikis</v>
      </c>
      <c r="C40" s="640" t="str">
        <f>'4'!F7</f>
        <v>Puoselėti Zanavykų etninį savitumą ir krašto identitetą, stiprinant vietos gyventojų bendruomeniškumą.</v>
      </c>
    </row>
    <row r="41" spans="1:3" ht="150" x14ac:dyDescent="0.25">
      <c r="A41" s="2" t="s">
        <v>17</v>
      </c>
      <c r="B41" s="507" t="str">
        <f t="shared" ref="B41:B54" si="1">B24</f>
        <v>Poreikio sąsaja su stiprybėmis ir (arba) galimybėmis</v>
      </c>
      <c r="C41" s="641" t="str">
        <f>'4'!F8</f>
        <v>Formuojant poreikį buvo atsižvelgta į 1-4 stiprybes bei į 1, 2 ir 4-6 galimybes. Atsižvelgiant į tai, jog VVG teritorija pasižymi išskirtiniu etniniu savitumu, kraštovaizdžiu, aktyviai veikia NVO sektorius bei yra tinkamos sąlygos identiteto puoselėjimui ir krašto patrauklumo didinimui, bendruomeninių verslų vystymui, tai sudaro pagrįstas prielaidas krašto etninio savitumo ir identiteto stiprinimui bei kuria didelę pridėtinę vertę siekiant integralaus pokyčio, atliepti kitus poreikius.</v>
      </c>
    </row>
    <row r="42" spans="1:3" ht="75" x14ac:dyDescent="0.25">
      <c r="A42" s="2" t="s">
        <v>79</v>
      </c>
      <c r="B42" s="507" t="str">
        <f t="shared" si="1"/>
        <v>Poreikio sąsaja su silpnybėmis ir (arba) grėsmėmis</v>
      </c>
      <c r="C42" s="641" t="str">
        <f>'4'!F9</f>
        <v>Poreikis formuluotas atsižvelgiant į  1, 5 ir 8 silpnybes ir numatytas 2, 3,5, 6 grėsmes. Tikimasi, kad panaudojant  egzistuojantį potencialą ir galimybes bus išvengta grėsmių ir bent iš dalies sumažintos ir (arba) visiškai panaikintos silpnybės.</v>
      </c>
    </row>
    <row r="43" spans="1:3" ht="75" x14ac:dyDescent="0.25">
      <c r="A43" s="2" t="s">
        <v>80</v>
      </c>
      <c r="B43" s="507" t="str">
        <f t="shared" si="1"/>
        <v>Poreikio sąsaja su situacijos analizės rodikliais (poreikio dydžio, problemos masto, intervencijos poreikio kiekybinis pagrindimas)</v>
      </c>
      <c r="C43" s="641" t="str">
        <f>'4'!F10</f>
        <v>Rodikliai susiję su rodikliais: Istorinių objektų skaičius (81),  Savitą kalbos dialektą, kultūrą ir tradicijas turintis Suvalkijos etnoregionas, vadinamas Zanavykija,  gyventojų nuomonės tyrimo  ir organizacijų apklausos rezultatai.</v>
      </c>
    </row>
    <row r="44" spans="1:3" ht="150" x14ac:dyDescent="0.25">
      <c r="A44" s="2" t="s">
        <v>81</v>
      </c>
      <c r="B44" s="507" t="str">
        <f t="shared" si="1"/>
        <v>Poreikio sąsaja su aukštesnio lygmens strateginiais dokumentais</v>
      </c>
      <c r="C44" s="641" t="str">
        <f>'4'!F11</f>
        <v>Šakių rajono savivaldybės 2023 - 2025 m. strateginio plėtros plano tikslu „Krašto kultūrinio identiteto saugojimas, puoselėjimas ir sklaida“; 2022–2030 m. Marijampolės RPP tikslu „Pagerinti sąlygas investicijoms ir skatinti ekonominį aktyvumą“;  ES BJRS sritimi -  „Skatinti regiono prieinamumą ir patrauklumą“. VPS investicijos yra suplanuotos konkrečios vietovės specifiniams kaimo gyventojų poreikiams tenkinti, kas nenumatyta nei viename dokumente, tačiau tuo pačiu papildo bendras kryptis.</v>
      </c>
    </row>
    <row r="45" spans="1:3" ht="90" x14ac:dyDescent="0.25">
      <c r="A45" s="2" t="s">
        <v>82</v>
      </c>
      <c r="B45" s="507" t="str">
        <f t="shared" si="1"/>
        <v>Poreikio sąsaja su VVG teritorijos gyventojų nuomone</v>
      </c>
      <c r="C45" s="641" t="str">
        <f>'4'!F12</f>
        <v>Šakių rajono kaimiškųjų vietovių gyventojai labiausiai išskiria šiuos gyvenamosios vietovės ypatumus, kuriuos labiausia vertina: kraštovaizdį ir natūralius gamtinius išteklius, krašto kultūrą; istoriją, vietos tradicijas ir amatus; dvarų, bažnytinį, kitą architektūrinį paveldą.</v>
      </c>
    </row>
    <row r="46" spans="1:3" x14ac:dyDescent="0.25">
      <c r="A46" s="2" t="s">
        <v>83</v>
      </c>
      <c r="B46" s="507" t="str">
        <f t="shared" si="1"/>
        <v>Poreikį tenkinančių VPS priemonių skaičius</v>
      </c>
      <c r="C46" s="642">
        <f>'4'!F13</f>
        <v>4</v>
      </c>
    </row>
    <row r="47" spans="1:3" ht="30" x14ac:dyDescent="0.25">
      <c r="A47" s="2" t="s">
        <v>84</v>
      </c>
      <c r="B47" s="507" t="str">
        <f t="shared" si="1"/>
        <v>Susijęs nacionalinis poreikis 1</v>
      </c>
      <c r="C47" s="643" t="str">
        <f>'4'!F14</f>
        <v>h.1. Skatinti kaimo gyventojų ir kaimo bendruomenių verslo iniciatyvas</v>
      </c>
    </row>
    <row r="48" spans="1:3" ht="30" x14ac:dyDescent="0.25">
      <c r="A48" s="2" t="s">
        <v>85</v>
      </c>
      <c r="B48" s="507" t="str">
        <f t="shared" si="1"/>
        <v>Susijęs nacionalinis poreikis 2</v>
      </c>
      <c r="C48" s="643" t="str">
        <f>'4'!F15</f>
        <v xml:space="preserve">h.4 . Modernizuoti kaimo vietoves didinant gyvenimo sąlygų jose patrauklumą </v>
      </c>
    </row>
    <row r="49" spans="1:3" ht="30" x14ac:dyDescent="0.25">
      <c r="A49" s="2" t="s">
        <v>86</v>
      </c>
      <c r="B49" s="507" t="str">
        <f t="shared" si="1"/>
        <v>Susijęs nacionalinis poreikis 3</v>
      </c>
      <c r="C49" s="643" t="str">
        <f>'4'!F16</f>
        <v>i.1. Skatinti saugių, ekologiškų, aukštos ir išskirtinės kokybės žemės ūkio ir maisto produktų vartojimą</v>
      </c>
    </row>
    <row r="50" spans="1:3" ht="45" x14ac:dyDescent="0.25">
      <c r="A50" s="2" t="s">
        <v>87</v>
      </c>
      <c r="B50" s="507" t="str">
        <f t="shared" si="1"/>
        <v>Ar poreikis siejasi su rezultato rodikliu R.3 (skaitmeninės technologijos; pilnas rodiklio pavadinimas 6 lape)?</v>
      </c>
      <c r="C50" s="644" t="str">
        <f>'4'!F17</f>
        <v>Ne</v>
      </c>
    </row>
    <row r="51" spans="1:3" ht="30" x14ac:dyDescent="0.25">
      <c r="A51" s="2" t="s">
        <v>88</v>
      </c>
      <c r="B51" s="507" t="str">
        <f t="shared" si="1"/>
        <v>Ar poreikis siejasi su rezultato rodikliu R.37 (darbo vietos; pilnas rodiklio pavadinimas 6 lape)?</v>
      </c>
      <c r="C51" s="644" t="str">
        <f>'4'!F18</f>
        <v>Taip</v>
      </c>
    </row>
    <row r="52" spans="1:3" ht="30" x14ac:dyDescent="0.25">
      <c r="A52" s="2" t="s">
        <v>89</v>
      </c>
      <c r="B52" s="507" t="str">
        <f t="shared" si="1"/>
        <v>Poreikis siejasi su rezultato rodikliu R.39 (kaimo verslai; pilnas rodiklio pavadinimas 6 lape)</v>
      </c>
      <c r="C52" s="644" t="str">
        <f>'4'!F19</f>
        <v>Taip</v>
      </c>
    </row>
    <row r="53" spans="1:3" ht="30" x14ac:dyDescent="0.25">
      <c r="A53" s="2" t="s">
        <v>90</v>
      </c>
      <c r="B53" s="507" t="str">
        <f t="shared" si="1"/>
        <v>Poreikis siejasi su rezultato rodikliu R.41 (paslaugos ir infrastruktūra; pilnas rodiklio pavadinimas 6 lape)</v>
      </c>
      <c r="C53" s="644" t="str">
        <f>'4'!F20</f>
        <v>Taip</v>
      </c>
    </row>
    <row r="54" spans="1:3" ht="30" x14ac:dyDescent="0.25">
      <c r="A54" s="2" t="s">
        <v>91</v>
      </c>
      <c r="B54" s="507" t="str">
        <f t="shared" si="1"/>
        <v>Poreikis siejasi su rezultato rodikliu R.42 (socialinė įtrauktis; pilnas rodiklio pavadinimas 6 lape)</v>
      </c>
      <c r="C54" s="644" t="str">
        <f>'4'!F21</f>
        <v>Taip</v>
      </c>
    </row>
    <row r="55" spans="1:3" x14ac:dyDescent="0.25">
      <c r="B55" s="645"/>
      <c r="C55" s="646"/>
    </row>
    <row r="56" spans="1:3" x14ac:dyDescent="0.25">
      <c r="B56" s="647"/>
      <c r="C56" s="648" t="str">
        <f>'4'!G6</f>
        <v>4 poreikis</v>
      </c>
    </row>
    <row r="57" spans="1:3" ht="30" x14ac:dyDescent="0.25">
      <c r="A57" s="2" t="s">
        <v>16</v>
      </c>
      <c r="B57" s="507" t="str">
        <f>B40</f>
        <v>Poreikis</v>
      </c>
      <c r="C57" s="640" t="str">
        <f>'4'!G7</f>
        <v>Stiprinti nevyriausybinį sektorių ir jo konkurencingumą viešų paslaugų teikime.</v>
      </c>
    </row>
    <row r="58" spans="1:3" ht="150" x14ac:dyDescent="0.25">
      <c r="A58" s="2" t="s">
        <v>17</v>
      </c>
      <c r="B58" s="507" t="str">
        <f t="shared" ref="B58:B71" si="2">B41</f>
        <v>Poreikio sąsaja su stiprybėmis ir (arba) galimybėmis</v>
      </c>
      <c r="C58" s="641" t="str">
        <f>'4'!G8</f>
        <v>Formuojant poreikį buvo atsižvelgta 3 ir 4 stiprybes bei į 3, 4, 5 galimybes. Atsižvelgiant į tai, jo VVG teritorija pasižymi aktyviai veikiančiomis NVO bei yra tinkamos sąlygos paslaugų plėtrai, socialinės ir ekonominės įtraukties stiprinimui, bendruomeninių verslų vystymui ir bendruomeniškumo stiprinimui, NVO stiprinimas sudarytų prielaidas kryptingai paslaugų plėtrai, atsižvelgiant į skirtingus poreikius bei prisidės gyvenimo kokybės lygio augimo ir teritorijos patrauklumo didinimo.</v>
      </c>
    </row>
    <row r="59" spans="1:3" ht="75" x14ac:dyDescent="0.25">
      <c r="A59" s="2" t="s">
        <v>79</v>
      </c>
      <c r="B59" s="507" t="str">
        <f t="shared" si="2"/>
        <v>Poreikio sąsaja su silpnybėmis ir (arba) grėsmėmis</v>
      </c>
      <c r="C59" s="641" t="str">
        <f>'4'!G9</f>
        <v>Poreikis formuluotas atsižvelgiant į  3, 5 ir 8  silpnybes ir numatytas 2, 3, 5, 6 grėsmes. Tikimasi, kad panaudojant  egzistuojantį potencialą ir galimybes bus išvengta grėsmių ir bent iš dalies sumažintos ir (arba) visiškai panaikintos silpnybės.</v>
      </c>
    </row>
    <row r="60" spans="1:3" ht="75" x14ac:dyDescent="0.25">
      <c r="A60" s="2" t="s">
        <v>80</v>
      </c>
      <c r="B60" s="507" t="str">
        <f t="shared" si="2"/>
        <v>Poreikio sąsaja su situacijos analizės rodikliais (poreikio dydžio, problemos masto, intervencijos poreikio kiekybinis pagrindimas)</v>
      </c>
      <c r="C60" s="641" t="str">
        <f>'4'!G10</f>
        <v>Rodikliai susiję su rodikliais: vystomo socialinio ir bendruomeninio verslo skaičius (0); renginių ir iniciatyvų dalyvių skaičius; jaunimo savanoriškos veiklos įgyvendinimo reitingo balas (1,42 ); gyventojų nuomonės tyrimo  ir organizacijų apklausos rezultatai.</v>
      </c>
    </row>
    <row r="61" spans="1:3" ht="75" x14ac:dyDescent="0.25">
      <c r="A61" s="2" t="s">
        <v>81</v>
      </c>
      <c r="B61" s="507" t="str">
        <f t="shared" si="2"/>
        <v>Poreikio sąsaja su aukštesnio lygmens strateginiais dokumentais</v>
      </c>
      <c r="C61" s="641" t="str">
        <f>'4'!G11</f>
        <v>Šakių rajono savivaldybės 2023 - 2025 m. strateginio plėtros plano tikslu - Pilietinės bendruomenės formavimas. VPS investicijos yra suplanuotos konkrečios vietovės specifiniams kaimo gyventojų poreikiams tenkinti, kas nenumatyta šiame plane.</v>
      </c>
    </row>
    <row r="62" spans="1:3" ht="75" x14ac:dyDescent="0.25">
      <c r="A62" s="2" t="s">
        <v>82</v>
      </c>
      <c r="B62" s="507" t="str">
        <f t="shared" si="2"/>
        <v>Poreikio sąsaja su VVG teritorijos gyventojų nuomone</v>
      </c>
      <c r="C62" s="641" t="str">
        <f>'4'!G12</f>
        <v>Dauguma gyventojų pasiūlymų siekiant didinti teritorijos patrauklumą gyventi/lankyti yra susijusių su socialinių, bendrųjų ir būtinųjų paslaugų plėtra, todėl NVO sektoriaus vaidmuo yra ypatingai svarbus ir jį reikia stiprinti.</v>
      </c>
    </row>
    <row r="63" spans="1:3" x14ac:dyDescent="0.25">
      <c r="A63" s="2" t="s">
        <v>83</v>
      </c>
      <c r="B63" s="507" t="str">
        <f t="shared" si="2"/>
        <v>Poreikį tenkinančių VPS priemonių skaičius</v>
      </c>
      <c r="C63" s="642">
        <f>'4'!G13</f>
        <v>4</v>
      </c>
    </row>
    <row r="64" spans="1:3" ht="30" x14ac:dyDescent="0.25">
      <c r="A64" s="2" t="s">
        <v>84</v>
      </c>
      <c r="B64" s="507" t="str">
        <f t="shared" si="2"/>
        <v>Susijęs nacionalinis poreikis 1</v>
      </c>
      <c r="C64" s="643" t="str">
        <f>'4'!G14</f>
        <v xml:space="preserve">h.2. Didinti kaimo gyventojų užimtumą ir  socialinę įtrauktį </v>
      </c>
    </row>
    <row r="65" spans="1:3" ht="30" x14ac:dyDescent="0.25">
      <c r="A65" s="2" t="s">
        <v>85</v>
      </c>
      <c r="B65" s="507" t="str">
        <f t="shared" si="2"/>
        <v>Susijęs nacionalinis poreikis 2</v>
      </c>
      <c r="C65" s="643" t="str">
        <f>'4'!G15</f>
        <v>h.1. Skatinti kaimo gyventojų ir kaimo bendruomenių verslo iniciatyvas</v>
      </c>
    </row>
    <row r="66" spans="1:3" ht="30" x14ac:dyDescent="0.25">
      <c r="A66" s="2" t="s">
        <v>86</v>
      </c>
      <c r="B66" s="507" t="str">
        <f t="shared" si="2"/>
        <v>Susijęs nacionalinis poreikis 3</v>
      </c>
      <c r="C66" s="643" t="str">
        <f>'4'!G16</f>
        <v xml:space="preserve">k.4. Mažinti skaitmeninę atskirtį žemės ūkyje ir kaimo vietovėse </v>
      </c>
    </row>
    <row r="67" spans="1:3" ht="45" x14ac:dyDescent="0.25">
      <c r="A67" s="2" t="s">
        <v>87</v>
      </c>
      <c r="B67" s="507" t="str">
        <f t="shared" si="2"/>
        <v>Ar poreikis siejasi su rezultato rodikliu R.3 (skaitmeninės technologijos; pilnas rodiklio pavadinimas 6 lape)?</v>
      </c>
      <c r="C67" s="644" t="str">
        <f>'4'!G17</f>
        <v>Ne</v>
      </c>
    </row>
    <row r="68" spans="1:3" ht="30" x14ac:dyDescent="0.25">
      <c r="A68" s="2" t="s">
        <v>88</v>
      </c>
      <c r="B68" s="507" t="str">
        <f t="shared" si="2"/>
        <v>Ar poreikis siejasi su rezultato rodikliu R.37 (darbo vietos; pilnas rodiklio pavadinimas 6 lape)?</v>
      </c>
      <c r="C68" s="644" t="str">
        <f>'4'!G18</f>
        <v>Taip</v>
      </c>
    </row>
    <row r="69" spans="1:3" ht="30" x14ac:dyDescent="0.25">
      <c r="A69" s="2" t="s">
        <v>89</v>
      </c>
      <c r="B69" s="507" t="str">
        <f t="shared" si="2"/>
        <v>Poreikis siejasi su rezultato rodikliu R.39 (kaimo verslai; pilnas rodiklio pavadinimas 6 lape)</v>
      </c>
      <c r="C69" s="644" t="str">
        <f>'4'!G19</f>
        <v>Taip</v>
      </c>
    </row>
    <row r="70" spans="1:3" ht="30" x14ac:dyDescent="0.25">
      <c r="A70" s="2" t="s">
        <v>90</v>
      </c>
      <c r="B70" s="507" t="str">
        <f t="shared" si="2"/>
        <v>Poreikis siejasi su rezultato rodikliu R.41 (paslaugos ir infrastruktūra; pilnas rodiklio pavadinimas 6 lape)</v>
      </c>
      <c r="C70" s="644" t="str">
        <f>'4'!G20</f>
        <v>Taip</v>
      </c>
    </row>
    <row r="71" spans="1:3" ht="30" x14ac:dyDescent="0.25">
      <c r="A71" s="2" t="s">
        <v>91</v>
      </c>
      <c r="B71" s="507" t="str">
        <f t="shared" si="2"/>
        <v>Poreikis siejasi su rezultato rodikliu R.42 (socialinė įtrauktis; pilnas rodiklio pavadinimas 6 lape)</v>
      </c>
      <c r="C71" s="644" t="str">
        <f>'4'!G21</f>
        <v>Taip</v>
      </c>
    </row>
    <row r="72" spans="1:3" x14ac:dyDescent="0.25">
      <c r="B72" s="645"/>
      <c r="C72" s="646"/>
    </row>
    <row r="73" spans="1:3" x14ac:dyDescent="0.25">
      <c r="B73" s="647"/>
      <c r="C73" s="648" t="str">
        <f>'4'!H6</f>
        <v>5 poreikis</v>
      </c>
    </row>
    <row r="74" spans="1:3" x14ac:dyDescent="0.25">
      <c r="A74" s="2" t="s">
        <v>16</v>
      </c>
      <c r="B74" s="507" t="str">
        <f>B57</f>
        <v>Poreikis</v>
      </c>
      <c r="C74" s="640">
        <f>'4'!H7</f>
        <v>0</v>
      </c>
    </row>
    <row r="75" spans="1:3" x14ac:dyDescent="0.25">
      <c r="A75" s="2" t="s">
        <v>17</v>
      </c>
      <c r="B75" s="507" t="str">
        <f t="shared" ref="B75:B88" si="3">B58</f>
        <v>Poreikio sąsaja su stiprybėmis ir (arba) galimybėmis</v>
      </c>
      <c r="C75" s="641">
        <f>'4'!H8</f>
        <v>0</v>
      </c>
    </row>
    <row r="76" spans="1:3" x14ac:dyDescent="0.25">
      <c r="A76" s="2" t="s">
        <v>79</v>
      </c>
      <c r="B76" s="507" t="str">
        <f t="shared" si="3"/>
        <v>Poreikio sąsaja su silpnybėmis ir (arba) grėsmėmis</v>
      </c>
      <c r="C76" s="641">
        <f>'4'!H9</f>
        <v>0</v>
      </c>
    </row>
    <row r="77" spans="1:3" ht="45" x14ac:dyDescent="0.25">
      <c r="A77" s="2" t="s">
        <v>80</v>
      </c>
      <c r="B77" s="507" t="str">
        <f t="shared" si="3"/>
        <v>Poreikio sąsaja su situacijos analizės rodikliais (poreikio dydžio, problemos masto, intervencijos poreikio kiekybinis pagrindimas)</v>
      </c>
      <c r="C77" s="641">
        <f>'4'!H10</f>
        <v>0</v>
      </c>
    </row>
    <row r="78" spans="1:3" ht="30" x14ac:dyDescent="0.25">
      <c r="A78" s="2" t="s">
        <v>81</v>
      </c>
      <c r="B78" s="507" t="str">
        <f t="shared" si="3"/>
        <v>Poreikio sąsaja su aukštesnio lygmens strateginiais dokumentais</v>
      </c>
      <c r="C78" s="641">
        <f>'4'!H11</f>
        <v>0</v>
      </c>
    </row>
    <row r="79" spans="1:3" x14ac:dyDescent="0.25">
      <c r="A79" s="2" t="s">
        <v>82</v>
      </c>
      <c r="B79" s="507" t="str">
        <f t="shared" si="3"/>
        <v>Poreikio sąsaja su VVG teritorijos gyventojų nuomone</v>
      </c>
      <c r="C79" s="641">
        <f>'4'!H12</f>
        <v>0</v>
      </c>
    </row>
    <row r="80" spans="1:3" x14ac:dyDescent="0.25">
      <c r="A80" s="2" t="s">
        <v>83</v>
      </c>
      <c r="B80" s="507" t="str">
        <f t="shared" si="3"/>
        <v>Poreikį tenkinančių VPS priemonių skaičius</v>
      </c>
      <c r="C80" s="642">
        <f>'4'!H13</f>
        <v>0</v>
      </c>
    </row>
    <row r="81" spans="1:3" x14ac:dyDescent="0.25">
      <c r="A81" s="2" t="s">
        <v>84</v>
      </c>
      <c r="B81" s="507" t="str">
        <f t="shared" si="3"/>
        <v>Susijęs nacionalinis poreikis 1</v>
      </c>
      <c r="C81" s="643" t="str">
        <f>'4'!H14</f>
        <v>Pasirinkite</v>
      </c>
    </row>
    <row r="82" spans="1:3" x14ac:dyDescent="0.25">
      <c r="A82" s="2" t="s">
        <v>85</v>
      </c>
      <c r="B82" s="507" t="str">
        <f t="shared" si="3"/>
        <v>Susijęs nacionalinis poreikis 2</v>
      </c>
      <c r="C82" s="643" t="str">
        <f>'4'!H15</f>
        <v>Pasirinkite</v>
      </c>
    </row>
    <row r="83" spans="1:3" x14ac:dyDescent="0.25">
      <c r="A83" s="2" t="s">
        <v>86</v>
      </c>
      <c r="B83" s="507" t="str">
        <f t="shared" si="3"/>
        <v>Susijęs nacionalinis poreikis 3</v>
      </c>
      <c r="C83" s="643" t="str">
        <f>'4'!H16</f>
        <v>Pasirinkite</v>
      </c>
    </row>
    <row r="84" spans="1:3" ht="45" x14ac:dyDescent="0.25">
      <c r="A84" s="2" t="s">
        <v>87</v>
      </c>
      <c r="B84" s="507" t="str">
        <f t="shared" si="3"/>
        <v>Ar poreikis siejasi su rezultato rodikliu R.3 (skaitmeninės technologijos; pilnas rodiklio pavadinimas 6 lape)?</v>
      </c>
      <c r="C84" s="644" t="str">
        <f>'4'!H17</f>
        <v>Ne</v>
      </c>
    </row>
    <row r="85" spans="1:3" ht="30" x14ac:dyDescent="0.25">
      <c r="A85" s="2" t="s">
        <v>88</v>
      </c>
      <c r="B85" s="507" t="str">
        <f t="shared" si="3"/>
        <v>Ar poreikis siejasi su rezultato rodikliu R.37 (darbo vietos; pilnas rodiklio pavadinimas 6 lape)?</v>
      </c>
      <c r="C85" s="644" t="str">
        <f>'4'!H18</f>
        <v>Ne</v>
      </c>
    </row>
    <row r="86" spans="1:3" ht="30" x14ac:dyDescent="0.25">
      <c r="A86" s="2" t="s">
        <v>89</v>
      </c>
      <c r="B86" s="507" t="str">
        <f t="shared" si="3"/>
        <v>Poreikis siejasi su rezultato rodikliu R.39 (kaimo verslai; pilnas rodiklio pavadinimas 6 lape)</v>
      </c>
      <c r="C86" s="644" t="str">
        <f>'4'!H19</f>
        <v>Ne</v>
      </c>
    </row>
    <row r="87" spans="1:3" ht="30" x14ac:dyDescent="0.25">
      <c r="A87" s="2" t="s">
        <v>90</v>
      </c>
      <c r="B87" s="507" t="str">
        <f t="shared" si="3"/>
        <v>Poreikis siejasi su rezultato rodikliu R.41 (paslaugos ir infrastruktūra; pilnas rodiklio pavadinimas 6 lape)</v>
      </c>
      <c r="C87" s="644" t="str">
        <f>'4'!H20</f>
        <v>Ne</v>
      </c>
    </row>
    <row r="88" spans="1:3" ht="30" x14ac:dyDescent="0.25">
      <c r="A88" s="2" t="s">
        <v>91</v>
      </c>
      <c r="B88" s="507" t="str">
        <f t="shared" si="3"/>
        <v>Poreikis siejasi su rezultato rodikliu R.42 (socialinė įtrauktis; pilnas rodiklio pavadinimas 6 lape)</v>
      </c>
      <c r="C88" s="644" t="str">
        <f>'4'!H21</f>
        <v>Ne</v>
      </c>
    </row>
    <row r="89" spans="1:3" x14ac:dyDescent="0.25">
      <c r="B89" s="645"/>
      <c r="C89" s="646"/>
    </row>
    <row r="90" spans="1:3" x14ac:dyDescent="0.25">
      <c r="B90" s="647"/>
      <c r="C90" s="648" t="str">
        <f>'4'!I6</f>
        <v>6 poreikis</v>
      </c>
    </row>
    <row r="91" spans="1:3" x14ac:dyDescent="0.25">
      <c r="A91" s="2" t="s">
        <v>16</v>
      </c>
      <c r="B91" s="507" t="str">
        <f>B74</f>
        <v>Poreikis</v>
      </c>
      <c r="C91" s="640">
        <f>'4'!I7</f>
        <v>0</v>
      </c>
    </row>
    <row r="92" spans="1:3" x14ac:dyDescent="0.25">
      <c r="A92" s="2" t="s">
        <v>17</v>
      </c>
      <c r="B92" s="507" t="str">
        <f t="shared" ref="B92:B105" si="4">B75</f>
        <v>Poreikio sąsaja su stiprybėmis ir (arba) galimybėmis</v>
      </c>
      <c r="C92" s="641">
        <f>'4'!I8</f>
        <v>0</v>
      </c>
    </row>
    <row r="93" spans="1:3" x14ac:dyDescent="0.25">
      <c r="A93" s="2" t="s">
        <v>79</v>
      </c>
      <c r="B93" s="507" t="str">
        <f t="shared" si="4"/>
        <v>Poreikio sąsaja su silpnybėmis ir (arba) grėsmėmis</v>
      </c>
      <c r="C93" s="641">
        <f>'4'!I9</f>
        <v>0</v>
      </c>
    </row>
    <row r="94" spans="1:3" ht="45" x14ac:dyDescent="0.25">
      <c r="A94" s="2" t="s">
        <v>80</v>
      </c>
      <c r="B94" s="507" t="str">
        <f t="shared" si="4"/>
        <v>Poreikio sąsaja su situacijos analizės rodikliais (poreikio dydžio, problemos masto, intervencijos poreikio kiekybinis pagrindimas)</v>
      </c>
      <c r="C94" s="641">
        <f>'4'!I10</f>
        <v>0</v>
      </c>
    </row>
    <row r="95" spans="1:3" ht="30" x14ac:dyDescent="0.25">
      <c r="A95" s="2" t="s">
        <v>81</v>
      </c>
      <c r="B95" s="507" t="str">
        <f t="shared" si="4"/>
        <v>Poreikio sąsaja su aukštesnio lygmens strateginiais dokumentais</v>
      </c>
      <c r="C95" s="641">
        <f>'4'!I11</f>
        <v>0</v>
      </c>
    </row>
    <row r="96" spans="1:3" x14ac:dyDescent="0.25">
      <c r="A96" s="2" t="s">
        <v>82</v>
      </c>
      <c r="B96" s="507" t="str">
        <f t="shared" si="4"/>
        <v>Poreikio sąsaja su VVG teritorijos gyventojų nuomone</v>
      </c>
      <c r="C96" s="641">
        <f>'4'!I12</f>
        <v>0</v>
      </c>
    </row>
    <row r="97" spans="1:3" x14ac:dyDescent="0.25">
      <c r="A97" s="2" t="s">
        <v>83</v>
      </c>
      <c r="B97" s="507" t="str">
        <f t="shared" si="4"/>
        <v>Poreikį tenkinančių VPS priemonių skaičius</v>
      </c>
      <c r="C97" s="642">
        <f>'4'!I13</f>
        <v>0</v>
      </c>
    </row>
    <row r="98" spans="1:3" x14ac:dyDescent="0.25">
      <c r="A98" s="2" t="s">
        <v>84</v>
      </c>
      <c r="B98" s="507" t="str">
        <f t="shared" si="4"/>
        <v>Susijęs nacionalinis poreikis 1</v>
      </c>
      <c r="C98" s="643" t="str">
        <f>'4'!I14</f>
        <v>Pasirinkite</v>
      </c>
    </row>
    <row r="99" spans="1:3" x14ac:dyDescent="0.25">
      <c r="A99" s="2" t="s">
        <v>85</v>
      </c>
      <c r="B99" s="507" t="str">
        <f t="shared" si="4"/>
        <v>Susijęs nacionalinis poreikis 2</v>
      </c>
      <c r="C99" s="643" t="str">
        <f>'4'!I15</f>
        <v>Pasirinkite</v>
      </c>
    </row>
    <row r="100" spans="1:3" x14ac:dyDescent="0.25">
      <c r="A100" s="2" t="s">
        <v>86</v>
      </c>
      <c r="B100" s="507" t="str">
        <f t="shared" si="4"/>
        <v>Susijęs nacionalinis poreikis 3</v>
      </c>
      <c r="C100" s="643" t="str">
        <f>'4'!I16</f>
        <v>Pasirinkite</v>
      </c>
    </row>
    <row r="101" spans="1:3" ht="45" x14ac:dyDescent="0.25">
      <c r="A101" s="2" t="s">
        <v>87</v>
      </c>
      <c r="B101" s="507" t="str">
        <f t="shared" si="4"/>
        <v>Ar poreikis siejasi su rezultato rodikliu R.3 (skaitmeninės technologijos; pilnas rodiklio pavadinimas 6 lape)?</v>
      </c>
      <c r="C101" s="644" t="str">
        <f>'4'!I17</f>
        <v>Ne</v>
      </c>
    </row>
    <row r="102" spans="1:3" ht="30" x14ac:dyDescent="0.25">
      <c r="A102" s="2" t="s">
        <v>88</v>
      </c>
      <c r="B102" s="507" t="str">
        <f t="shared" si="4"/>
        <v>Ar poreikis siejasi su rezultato rodikliu R.37 (darbo vietos; pilnas rodiklio pavadinimas 6 lape)?</v>
      </c>
      <c r="C102" s="644" t="str">
        <f>'4'!I18</f>
        <v>Ne</v>
      </c>
    </row>
    <row r="103" spans="1:3" ht="30" x14ac:dyDescent="0.25">
      <c r="A103" s="2" t="s">
        <v>89</v>
      </c>
      <c r="B103" s="507" t="str">
        <f t="shared" si="4"/>
        <v>Poreikis siejasi su rezultato rodikliu R.39 (kaimo verslai; pilnas rodiklio pavadinimas 6 lape)</v>
      </c>
      <c r="C103" s="644" t="str">
        <f>'4'!I19</f>
        <v>Ne</v>
      </c>
    </row>
    <row r="104" spans="1:3" ht="30" x14ac:dyDescent="0.25">
      <c r="A104" s="2" t="s">
        <v>90</v>
      </c>
      <c r="B104" s="507" t="str">
        <f t="shared" si="4"/>
        <v>Poreikis siejasi su rezultato rodikliu R.41 (paslaugos ir infrastruktūra; pilnas rodiklio pavadinimas 6 lape)</v>
      </c>
      <c r="C104" s="644" t="str">
        <f>'4'!I20</f>
        <v>Ne</v>
      </c>
    </row>
    <row r="105" spans="1:3" ht="30" x14ac:dyDescent="0.25">
      <c r="A105" s="2" t="s">
        <v>91</v>
      </c>
      <c r="B105" s="507" t="str">
        <f t="shared" si="4"/>
        <v>Poreikis siejasi su rezultato rodikliu R.42 (socialinė įtrauktis; pilnas rodiklio pavadinimas 6 lape)</v>
      </c>
      <c r="C105" s="644" t="str">
        <f>'4'!I21</f>
        <v>Ne</v>
      </c>
    </row>
    <row r="106" spans="1:3" x14ac:dyDescent="0.25">
      <c r="B106" s="645"/>
      <c r="C106" s="646"/>
    </row>
    <row r="107" spans="1:3" x14ac:dyDescent="0.25">
      <c r="B107" s="647"/>
      <c r="C107" s="648" t="str">
        <f>'4'!J6</f>
        <v>7 poreikis</v>
      </c>
    </row>
    <row r="108" spans="1:3" x14ac:dyDescent="0.25">
      <c r="A108" s="2" t="s">
        <v>16</v>
      </c>
      <c r="B108" s="507" t="str">
        <f>B91</f>
        <v>Poreikis</v>
      </c>
      <c r="C108" s="640">
        <f>'4'!J7</f>
        <v>0</v>
      </c>
    </row>
    <row r="109" spans="1:3" x14ac:dyDescent="0.25">
      <c r="A109" s="2" t="s">
        <v>17</v>
      </c>
      <c r="B109" s="507" t="str">
        <f t="shared" ref="B109:B122" si="5">B92</f>
        <v>Poreikio sąsaja su stiprybėmis ir (arba) galimybėmis</v>
      </c>
      <c r="C109" s="641">
        <f>'4'!J8</f>
        <v>0</v>
      </c>
    </row>
    <row r="110" spans="1:3" x14ac:dyDescent="0.25">
      <c r="A110" s="2" t="s">
        <v>79</v>
      </c>
      <c r="B110" s="507" t="str">
        <f t="shared" si="5"/>
        <v>Poreikio sąsaja su silpnybėmis ir (arba) grėsmėmis</v>
      </c>
      <c r="C110" s="641">
        <f>'4'!J9</f>
        <v>0</v>
      </c>
    </row>
    <row r="111" spans="1:3" ht="45" x14ac:dyDescent="0.25">
      <c r="A111" s="2" t="s">
        <v>80</v>
      </c>
      <c r="B111" s="507" t="str">
        <f t="shared" si="5"/>
        <v>Poreikio sąsaja su situacijos analizės rodikliais (poreikio dydžio, problemos masto, intervencijos poreikio kiekybinis pagrindimas)</v>
      </c>
      <c r="C111" s="641">
        <f>'4'!J10</f>
        <v>0</v>
      </c>
    </row>
    <row r="112" spans="1:3" ht="30" x14ac:dyDescent="0.25">
      <c r="A112" s="2" t="s">
        <v>81</v>
      </c>
      <c r="B112" s="507" t="str">
        <f t="shared" si="5"/>
        <v>Poreikio sąsaja su aukštesnio lygmens strateginiais dokumentais</v>
      </c>
      <c r="C112" s="641">
        <f>'4'!J11</f>
        <v>0</v>
      </c>
    </row>
    <row r="113" spans="1:3" x14ac:dyDescent="0.25">
      <c r="A113" s="2" t="s">
        <v>82</v>
      </c>
      <c r="B113" s="507" t="str">
        <f t="shared" si="5"/>
        <v>Poreikio sąsaja su VVG teritorijos gyventojų nuomone</v>
      </c>
      <c r="C113" s="641">
        <f>'4'!J12</f>
        <v>0</v>
      </c>
    </row>
    <row r="114" spans="1:3" x14ac:dyDescent="0.25">
      <c r="A114" s="2" t="s">
        <v>83</v>
      </c>
      <c r="B114" s="507" t="str">
        <f t="shared" si="5"/>
        <v>Poreikį tenkinančių VPS priemonių skaičius</v>
      </c>
      <c r="C114" s="642">
        <f>'4'!J13</f>
        <v>0</v>
      </c>
    </row>
    <row r="115" spans="1:3" x14ac:dyDescent="0.25">
      <c r="A115" s="2" t="s">
        <v>84</v>
      </c>
      <c r="B115" s="507" t="str">
        <f t="shared" si="5"/>
        <v>Susijęs nacionalinis poreikis 1</v>
      </c>
      <c r="C115" s="643" t="str">
        <f>'4'!J14</f>
        <v>Pasirinkite</v>
      </c>
    </row>
    <row r="116" spans="1:3" x14ac:dyDescent="0.25">
      <c r="A116" s="2" t="s">
        <v>85</v>
      </c>
      <c r="B116" s="507" t="str">
        <f t="shared" si="5"/>
        <v>Susijęs nacionalinis poreikis 2</v>
      </c>
      <c r="C116" s="643" t="str">
        <f>'4'!J15</f>
        <v>Pasirinkite</v>
      </c>
    </row>
    <row r="117" spans="1:3" x14ac:dyDescent="0.25">
      <c r="A117" s="2" t="s">
        <v>86</v>
      </c>
      <c r="B117" s="507" t="str">
        <f t="shared" si="5"/>
        <v>Susijęs nacionalinis poreikis 3</v>
      </c>
      <c r="C117" s="643" t="str">
        <f>'4'!J16</f>
        <v>Pasirinkite</v>
      </c>
    </row>
    <row r="118" spans="1:3" ht="45" x14ac:dyDescent="0.25">
      <c r="A118" s="2" t="s">
        <v>87</v>
      </c>
      <c r="B118" s="507" t="str">
        <f t="shared" si="5"/>
        <v>Ar poreikis siejasi su rezultato rodikliu R.3 (skaitmeninės technologijos; pilnas rodiklio pavadinimas 6 lape)?</v>
      </c>
      <c r="C118" s="644" t="str">
        <f>'4'!J17</f>
        <v>Ne</v>
      </c>
    </row>
    <row r="119" spans="1:3" ht="30" x14ac:dyDescent="0.25">
      <c r="A119" s="2" t="s">
        <v>88</v>
      </c>
      <c r="B119" s="507" t="str">
        <f t="shared" si="5"/>
        <v>Ar poreikis siejasi su rezultato rodikliu R.37 (darbo vietos; pilnas rodiklio pavadinimas 6 lape)?</v>
      </c>
      <c r="C119" s="644" t="str">
        <f>'4'!J18</f>
        <v>Ne</v>
      </c>
    </row>
    <row r="120" spans="1:3" ht="30" x14ac:dyDescent="0.25">
      <c r="A120" s="2" t="s">
        <v>89</v>
      </c>
      <c r="B120" s="507" t="str">
        <f t="shared" si="5"/>
        <v>Poreikis siejasi su rezultato rodikliu R.39 (kaimo verslai; pilnas rodiklio pavadinimas 6 lape)</v>
      </c>
      <c r="C120" s="644" t="str">
        <f>'4'!J19</f>
        <v>Ne</v>
      </c>
    </row>
    <row r="121" spans="1:3" ht="30" x14ac:dyDescent="0.25">
      <c r="A121" s="2" t="s">
        <v>90</v>
      </c>
      <c r="B121" s="507" t="str">
        <f t="shared" si="5"/>
        <v>Poreikis siejasi su rezultato rodikliu R.41 (paslaugos ir infrastruktūra; pilnas rodiklio pavadinimas 6 lape)</v>
      </c>
      <c r="C121" s="644" t="str">
        <f>'4'!J20</f>
        <v>Ne</v>
      </c>
    </row>
    <row r="122" spans="1:3" ht="30" x14ac:dyDescent="0.25">
      <c r="A122" s="2" t="s">
        <v>91</v>
      </c>
      <c r="B122" s="507" t="str">
        <f t="shared" si="5"/>
        <v>Poreikis siejasi su rezultato rodikliu R.42 (socialinė įtrauktis; pilnas rodiklio pavadinimas 6 lape)</v>
      </c>
      <c r="C122" s="644" t="str">
        <f>'4'!J21</f>
        <v>Ne</v>
      </c>
    </row>
    <row r="123" spans="1:3" x14ac:dyDescent="0.25">
      <c r="B123" s="645"/>
      <c r="C123" s="646"/>
    </row>
    <row r="124" spans="1:3" x14ac:dyDescent="0.25">
      <c r="B124" s="647"/>
      <c r="C124" s="648" t="str">
        <f>'4'!K6</f>
        <v>8 poreikis</v>
      </c>
    </row>
    <row r="125" spans="1:3" x14ac:dyDescent="0.25">
      <c r="A125" s="2" t="s">
        <v>16</v>
      </c>
      <c r="B125" s="507" t="str">
        <f>B108</f>
        <v>Poreikis</v>
      </c>
      <c r="C125" s="640">
        <f>'4'!K7</f>
        <v>0</v>
      </c>
    </row>
    <row r="126" spans="1:3" x14ac:dyDescent="0.25">
      <c r="A126" s="2" t="s">
        <v>17</v>
      </c>
      <c r="B126" s="507" t="str">
        <f t="shared" ref="B126:B139" si="6">B109</f>
        <v>Poreikio sąsaja su stiprybėmis ir (arba) galimybėmis</v>
      </c>
      <c r="C126" s="641">
        <f>'4'!K8</f>
        <v>0</v>
      </c>
    </row>
    <row r="127" spans="1:3" x14ac:dyDescent="0.25">
      <c r="A127" s="2" t="s">
        <v>79</v>
      </c>
      <c r="B127" s="507" t="str">
        <f t="shared" si="6"/>
        <v>Poreikio sąsaja su silpnybėmis ir (arba) grėsmėmis</v>
      </c>
      <c r="C127" s="641">
        <f>'4'!K9</f>
        <v>0</v>
      </c>
    </row>
    <row r="128" spans="1:3" ht="45" x14ac:dyDescent="0.25">
      <c r="A128" s="2" t="s">
        <v>80</v>
      </c>
      <c r="B128" s="507" t="str">
        <f t="shared" si="6"/>
        <v>Poreikio sąsaja su situacijos analizės rodikliais (poreikio dydžio, problemos masto, intervencijos poreikio kiekybinis pagrindimas)</v>
      </c>
      <c r="C128" s="641">
        <f>'4'!K10</f>
        <v>0</v>
      </c>
    </row>
    <row r="129" spans="1:3" ht="30" x14ac:dyDescent="0.25">
      <c r="A129" s="2" t="s">
        <v>81</v>
      </c>
      <c r="B129" s="507" t="str">
        <f t="shared" si="6"/>
        <v>Poreikio sąsaja su aukštesnio lygmens strateginiais dokumentais</v>
      </c>
      <c r="C129" s="641">
        <f>'4'!K11</f>
        <v>0</v>
      </c>
    </row>
    <row r="130" spans="1:3" x14ac:dyDescent="0.25">
      <c r="A130" s="2" t="s">
        <v>82</v>
      </c>
      <c r="B130" s="507" t="str">
        <f t="shared" si="6"/>
        <v>Poreikio sąsaja su VVG teritorijos gyventojų nuomone</v>
      </c>
      <c r="C130" s="641">
        <f>'4'!K12</f>
        <v>0</v>
      </c>
    </row>
    <row r="131" spans="1:3" x14ac:dyDescent="0.25">
      <c r="A131" s="2" t="s">
        <v>83</v>
      </c>
      <c r="B131" s="507" t="str">
        <f t="shared" si="6"/>
        <v>Poreikį tenkinančių VPS priemonių skaičius</v>
      </c>
      <c r="C131" s="642">
        <f>'4'!K13</f>
        <v>0</v>
      </c>
    </row>
    <row r="132" spans="1:3" x14ac:dyDescent="0.25">
      <c r="A132" s="2" t="s">
        <v>84</v>
      </c>
      <c r="B132" s="507" t="str">
        <f t="shared" si="6"/>
        <v>Susijęs nacionalinis poreikis 1</v>
      </c>
      <c r="C132" s="643" t="str">
        <f>'4'!K14</f>
        <v>Pasirinkite</v>
      </c>
    </row>
    <row r="133" spans="1:3" x14ac:dyDescent="0.25">
      <c r="A133" s="2" t="s">
        <v>85</v>
      </c>
      <c r="B133" s="507" t="str">
        <f t="shared" si="6"/>
        <v>Susijęs nacionalinis poreikis 2</v>
      </c>
      <c r="C133" s="643" t="str">
        <f>'4'!K15</f>
        <v>Pasirinkite</v>
      </c>
    </row>
    <row r="134" spans="1:3" x14ac:dyDescent="0.25">
      <c r="A134" s="2" t="s">
        <v>86</v>
      </c>
      <c r="B134" s="507" t="str">
        <f t="shared" si="6"/>
        <v>Susijęs nacionalinis poreikis 3</v>
      </c>
      <c r="C134" s="643" t="str">
        <f>'4'!K16</f>
        <v>Pasirinkite</v>
      </c>
    </row>
    <row r="135" spans="1:3" ht="45" x14ac:dyDescent="0.25">
      <c r="A135" s="2" t="s">
        <v>87</v>
      </c>
      <c r="B135" s="507" t="str">
        <f t="shared" si="6"/>
        <v>Ar poreikis siejasi su rezultato rodikliu R.3 (skaitmeninės technologijos; pilnas rodiklio pavadinimas 6 lape)?</v>
      </c>
      <c r="C135" s="644" t="str">
        <f>'4'!K17</f>
        <v>Ne</v>
      </c>
    </row>
    <row r="136" spans="1:3" ht="30" x14ac:dyDescent="0.25">
      <c r="A136" s="2" t="s">
        <v>88</v>
      </c>
      <c r="B136" s="507" t="str">
        <f t="shared" si="6"/>
        <v>Ar poreikis siejasi su rezultato rodikliu R.37 (darbo vietos; pilnas rodiklio pavadinimas 6 lape)?</v>
      </c>
      <c r="C136" s="644" t="str">
        <f>'4'!K18</f>
        <v>Ne</v>
      </c>
    </row>
    <row r="137" spans="1:3" ht="30" x14ac:dyDescent="0.25">
      <c r="A137" s="2" t="s">
        <v>89</v>
      </c>
      <c r="B137" s="507" t="str">
        <f t="shared" si="6"/>
        <v>Poreikis siejasi su rezultato rodikliu R.39 (kaimo verslai; pilnas rodiklio pavadinimas 6 lape)</v>
      </c>
      <c r="C137" s="644" t="str">
        <f>'4'!K19</f>
        <v>Ne</v>
      </c>
    </row>
    <row r="138" spans="1:3" ht="30" x14ac:dyDescent="0.25">
      <c r="A138" s="2" t="s">
        <v>90</v>
      </c>
      <c r="B138" s="507" t="str">
        <f t="shared" si="6"/>
        <v>Poreikis siejasi su rezultato rodikliu R.41 (paslaugos ir infrastruktūra; pilnas rodiklio pavadinimas 6 lape)</v>
      </c>
      <c r="C138" s="644" t="str">
        <f>'4'!K20</f>
        <v>Ne</v>
      </c>
    </row>
    <row r="139" spans="1:3" ht="30" x14ac:dyDescent="0.25">
      <c r="A139" s="2" t="s">
        <v>91</v>
      </c>
      <c r="B139" s="507" t="str">
        <f t="shared" si="6"/>
        <v>Poreikis siejasi su rezultato rodikliu R.42 (socialinė įtrauktis; pilnas rodiklio pavadinimas 6 lape)</v>
      </c>
      <c r="C139" s="644" t="str">
        <f>'4'!K21</f>
        <v>Ne</v>
      </c>
    </row>
    <row r="140" spans="1:3" x14ac:dyDescent="0.25">
      <c r="B140" s="645"/>
      <c r="C140" s="646"/>
    </row>
    <row r="141" spans="1:3" x14ac:dyDescent="0.25">
      <c r="B141" s="647"/>
      <c r="C141" s="648" t="str">
        <f>'4'!L6</f>
        <v>9 poreikis</v>
      </c>
    </row>
    <row r="142" spans="1:3" x14ac:dyDescent="0.25">
      <c r="A142" s="2" t="s">
        <v>16</v>
      </c>
      <c r="B142" s="507" t="str">
        <f>B125</f>
        <v>Poreikis</v>
      </c>
      <c r="C142" s="640">
        <f>'4'!L7</f>
        <v>0</v>
      </c>
    </row>
    <row r="143" spans="1:3" x14ac:dyDescent="0.25">
      <c r="A143" s="2" t="s">
        <v>17</v>
      </c>
      <c r="B143" s="507" t="str">
        <f t="shared" ref="B143:B156" si="7">B126</f>
        <v>Poreikio sąsaja su stiprybėmis ir (arba) galimybėmis</v>
      </c>
      <c r="C143" s="641">
        <f>'4'!L8</f>
        <v>0</v>
      </c>
    </row>
    <row r="144" spans="1:3" x14ac:dyDescent="0.25">
      <c r="A144" s="2" t="s">
        <v>79</v>
      </c>
      <c r="B144" s="507" t="str">
        <f t="shared" si="7"/>
        <v>Poreikio sąsaja su silpnybėmis ir (arba) grėsmėmis</v>
      </c>
      <c r="C144" s="641">
        <f>'4'!L9</f>
        <v>0</v>
      </c>
    </row>
    <row r="145" spans="1:3" ht="45" x14ac:dyDescent="0.25">
      <c r="A145" s="2" t="s">
        <v>80</v>
      </c>
      <c r="B145" s="507" t="str">
        <f t="shared" si="7"/>
        <v>Poreikio sąsaja su situacijos analizės rodikliais (poreikio dydžio, problemos masto, intervencijos poreikio kiekybinis pagrindimas)</v>
      </c>
      <c r="C145" s="641">
        <f>'4'!L10</f>
        <v>0</v>
      </c>
    </row>
    <row r="146" spans="1:3" ht="30" x14ac:dyDescent="0.25">
      <c r="A146" s="2" t="s">
        <v>81</v>
      </c>
      <c r="B146" s="507" t="str">
        <f t="shared" si="7"/>
        <v>Poreikio sąsaja su aukštesnio lygmens strateginiais dokumentais</v>
      </c>
      <c r="C146" s="641">
        <f>'4'!L11</f>
        <v>0</v>
      </c>
    </row>
    <row r="147" spans="1:3" x14ac:dyDescent="0.25">
      <c r="A147" s="2" t="s">
        <v>82</v>
      </c>
      <c r="B147" s="507" t="str">
        <f t="shared" si="7"/>
        <v>Poreikio sąsaja su VVG teritorijos gyventojų nuomone</v>
      </c>
      <c r="C147" s="641">
        <f>'4'!L12</f>
        <v>0</v>
      </c>
    </row>
    <row r="148" spans="1:3" x14ac:dyDescent="0.25">
      <c r="A148" s="2" t="s">
        <v>83</v>
      </c>
      <c r="B148" s="507" t="str">
        <f t="shared" si="7"/>
        <v>Poreikį tenkinančių VPS priemonių skaičius</v>
      </c>
      <c r="C148" s="642">
        <f>'4'!L13</f>
        <v>0</v>
      </c>
    </row>
    <row r="149" spans="1:3" x14ac:dyDescent="0.25">
      <c r="A149" s="2" t="s">
        <v>84</v>
      </c>
      <c r="B149" s="507" t="str">
        <f t="shared" si="7"/>
        <v>Susijęs nacionalinis poreikis 1</v>
      </c>
      <c r="C149" s="643" t="str">
        <f>'4'!L14</f>
        <v>Pasirinkite</v>
      </c>
    </row>
    <row r="150" spans="1:3" x14ac:dyDescent="0.25">
      <c r="A150" s="2" t="s">
        <v>85</v>
      </c>
      <c r="B150" s="507" t="str">
        <f t="shared" si="7"/>
        <v>Susijęs nacionalinis poreikis 2</v>
      </c>
      <c r="C150" s="643" t="str">
        <f>'4'!L15</f>
        <v>Pasirinkite</v>
      </c>
    </row>
    <row r="151" spans="1:3" x14ac:dyDescent="0.25">
      <c r="A151" s="2" t="s">
        <v>86</v>
      </c>
      <c r="B151" s="507" t="str">
        <f t="shared" si="7"/>
        <v>Susijęs nacionalinis poreikis 3</v>
      </c>
      <c r="C151" s="643" t="str">
        <f>'4'!L16</f>
        <v>Pasirinkite</v>
      </c>
    </row>
    <row r="152" spans="1:3" ht="45" x14ac:dyDescent="0.25">
      <c r="A152" s="2" t="s">
        <v>87</v>
      </c>
      <c r="B152" s="507" t="str">
        <f t="shared" si="7"/>
        <v>Ar poreikis siejasi su rezultato rodikliu R.3 (skaitmeninės technologijos; pilnas rodiklio pavadinimas 6 lape)?</v>
      </c>
      <c r="C152" s="644" t="str">
        <f>'4'!L17</f>
        <v>Ne</v>
      </c>
    </row>
    <row r="153" spans="1:3" ht="30" x14ac:dyDescent="0.25">
      <c r="A153" s="2" t="s">
        <v>88</v>
      </c>
      <c r="B153" s="507" t="str">
        <f t="shared" si="7"/>
        <v>Ar poreikis siejasi su rezultato rodikliu R.37 (darbo vietos; pilnas rodiklio pavadinimas 6 lape)?</v>
      </c>
      <c r="C153" s="644" t="str">
        <f>'4'!L18</f>
        <v>Ne</v>
      </c>
    </row>
    <row r="154" spans="1:3" ht="30" x14ac:dyDescent="0.25">
      <c r="A154" s="2" t="s">
        <v>89</v>
      </c>
      <c r="B154" s="507" t="str">
        <f t="shared" si="7"/>
        <v>Poreikis siejasi su rezultato rodikliu R.39 (kaimo verslai; pilnas rodiklio pavadinimas 6 lape)</v>
      </c>
      <c r="C154" s="644" t="str">
        <f>'4'!L19</f>
        <v>Ne</v>
      </c>
    </row>
    <row r="155" spans="1:3" ht="30" x14ac:dyDescent="0.25">
      <c r="A155" s="2" t="s">
        <v>90</v>
      </c>
      <c r="B155" s="507" t="str">
        <f t="shared" si="7"/>
        <v>Poreikis siejasi su rezultato rodikliu R.41 (paslaugos ir infrastruktūra; pilnas rodiklio pavadinimas 6 lape)</v>
      </c>
      <c r="C155" s="644" t="str">
        <f>'4'!L20</f>
        <v>Ne</v>
      </c>
    </row>
    <row r="156" spans="1:3" ht="30" x14ac:dyDescent="0.25">
      <c r="A156" s="2" t="s">
        <v>91</v>
      </c>
      <c r="B156" s="507" t="str">
        <f t="shared" si="7"/>
        <v>Poreikis siejasi su rezultato rodikliu R.42 (socialinė įtrauktis; pilnas rodiklio pavadinimas 6 lape)</v>
      </c>
      <c r="C156" s="644" t="str">
        <f>'4'!L21</f>
        <v>Ne</v>
      </c>
    </row>
    <row r="157" spans="1:3" x14ac:dyDescent="0.25">
      <c r="B157" s="645"/>
      <c r="C157" s="646"/>
    </row>
    <row r="158" spans="1:3" x14ac:dyDescent="0.25">
      <c r="B158" s="647"/>
      <c r="C158" s="648" t="str">
        <f>'4'!M6</f>
        <v>10 poreikis</v>
      </c>
    </row>
    <row r="159" spans="1:3" x14ac:dyDescent="0.25">
      <c r="A159" s="2" t="s">
        <v>16</v>
      </c>
      <c r="B159" s="507" t="str">
        <f>B142</f>
        <v>Poreikis</v>
      </c>
      <c r="C159" s="640">
        <f>'4'!M7</f>
        <v>0</v>
      </c>
    </row>
    <row r="160" spans="1:3" x14ac:dyDescent="0.25">
      <c r="A160" s="2" t="s">
        <v>17</v>
      </c>
      <c r="B160" s="507" t="str">
        <f t="shared" ref="B160:B173" si="8">B143</f>
        <v>Poreikio sąsaja su stiprybėmis ir (arba) galimybėmis</v>
      </c>
      <c r="C160" s="641">
        <f>'4'!M8</f>
        <v>0</v>
      </c>
    </row>
    <row r="161" spans="1:3" x14ac:dyDescent="0.25">
      <c r="A161" s="2" t="s">
        <v>79</v>
      </c>
      <c r="B161" s="507" t="str">
        <f t="shared" si="8"/>
        <v>Poreikio sąsaja su silpnybėmis ir (arba) grėsmėmis</v>
      </c>
      <c r="C161" s="641">
        <f>'4'!M9</f>
        <v>0</v>
      </c>
    </row>
    <row r="162" spans="1:3" ht="45" x14ac:dyDescent="0.25">
      <c r="A162" s="2" t="s">
        <v>80</v>
      </c>
      <c r="B162" s="507" t="str">
        <f t="shared" si="8"/>
        <v>Poreikio sąsaja su situacijos analizės rodikliais (poreikio dydžio, problemos masto, intervencijos poreikio kiekybinis pagrindimas)</v>
      </c>
      <c r="C162" s="641">
        <f>'4'!M10</f>
        <v>0</v>
      </c>
    </row>
    <row r="163" spans="1:3" ht="30" x14ac:dyDescent="0.25">
      <c r="A163" s="2" t="s">
        <v>81</v>
      </c>
      <c r="B163" s="507" t="str">
        <f t="shared" si="8"/>
        <v>Poreikio sąsaja su aukštesnio lygmens strateginiais dokumentais</v>
      </c>
      <c r="C163" s="641">
        <f>'4'!M11</f>
        <v>0</v>
      </c>
    </row>
    <row r="164" spans="1:3" x14ac:dyDescent="0.25">
      <c r="A164" s="2" t="s">
        <v>82</v>
      </c>
      <c r="B164" s="507" t="str">
        <f t="shared" si="8"/>
        <v>Poreikio sąsaja su VVG teritorijos gyventojų nuomone</v>
      </c>
      <c r="C164" s="641">
        <f>'4'!M12</f>
        <v>0</v>
      </c>
    </row>
    <row r="165" spans="1:3" x14ac:dyDescent="0.25">
      <c r="A165" s="2" t="s">
        <v>83</v>
      </c>
      <c r="B165" s="507" t="str">
        <f t="shared" si="8"/>
        <v>Poreikį tenkinančių VPS priemonių skaičius</v>
      </c>
      <c r="C165" s="642">
        <f>'4'!M13</f>
        <v>0</v>
      </c>
    </row>
    <row r="166" spans="1:3" x14ac:dyDescent="0.25">
      <c r="A166" s="2" t="s">
        <v>84</v>
      </c>
      <c r="B166" s="507" t="str">
        <f t="shared" si="8"/>
        <v>Susijęs nacionalinis poreikis 1</v>
      </c>
      <c r="C166" s="643" t="str">
        <f>'4'!M14</f>
        <v>Pasirinkite</v>
      </c>
    </row>
    <row r="167" spans="1:3" x14ac:dyDescent="0.25">
      <c r="A167" s="2" t="s">
        <v>85</v>
      </c>
      <c r="B167" s="507" t="str">
        <f t="shared" si="8"/>
        <v>Susijęs nacionalinis poreikis 2</v>
      </c>
      <c r="C167" s="643" t="str">
        <f>'4'!M15</f>
        <v>Pasirinkite</v>
      </c>
    </row>
    <row r="168" spans="1:3" x14ac:dyDescent="0.25">
      <c r="A168" s="2" t="s">
        <v>86</v>
      </c>
      <c r="B168" s="507" t="str">
        <f t="shared" si="8"/>
        <v>Susijęs nacionalinis poreikis 3</v>
      </c>
      <c r="C168" s="643" t="str">
        <f>'4'!M16</f>
        <v>Pasirinkite</v>
      </c>
    </row>
    <row r="169" spans="1:3" ht="45" x14ac:dyDescent="0.25">
      <c r="A169" s="2" t="s">
        <v>87</v>
      </c>
      <c r="B169" s="507" t="str">
        <f t="shared" si="8"/>
        <v>Ar poreikis siejasi su rezultato rodikliu R.3 (skaitmeninės technologijos; pilnas rodiklio pavadinimas 6 lape)?</v>
      </c>
      <c r="C169" s="644" t="str">
        <f>'4'!M17</f>
        <v>Ne</v>
      </c>
    </row>
    <row r="170" spans="1:3" ht="30" x14ac:dyDescent="0.25">
      <c r="A170" s="2" t="s">
        <v>88</v>
      </c>
      <c r="B170" s="507" t="str">
        <f t="shared" si="8"/>
        <v>Ar poreikis siejasi su rezultato rodikliu R.37 (darbo vietos; pilnas rodiklio pavadinimas 6 lape)?</v>
      </c>
      <c r="C170" s="644" t="str">
        <f>'4'!M18</f>
        <v>Ne</v>
      </c>
    </row>
    <row r="171" spans="1:3" ht="30" x14ac:dyDescent="0.25">
      <c r="A171" s="2" t="s">
        <v>89</v>
      </c>
      <c r="B171" s="507" t="str">
        <f t="shared" si="8"/>
        <v>Poreikis siejasi su rezultato rodikliu R.39 (kaimo verslai; pilnas rodiklio pavadinimas 6 lape)</v>
      </c>
      <c r="C171" s="644" t="str">
        <f>'4'!M19</f>
        <v>Ne</v>
      </c>
    </row>
    <row r="172" spans="1:3" ht="30" x14ac:dyDescent="0.25">
      <c r="A172" s="2" t="s">
        <v>90</v>
      </c>
      <c r="B172" s="507" t="str">
        <f t="shared" si="8"/>
        <v>Poreikis siejasi su rezultato rodikliu R.41 (paslaugos ir infrastruktūra; pilnas rodiklio pavadinimas 6 lape)</v>
      </c>
      <c r="C172" s="644" t="str">
        <f>'4'!M20</f>
        <v>Ne</v>
      </c>
    </row>
    <row r="173" spans="1:3" ht="30" x14ac:dyDescent="0.25">
      <c r="A173" s="2" t="s">
        <v>91</v>
      </c>
      <c r="B173" s="507" t="str">
        <f t="shared" si="8"/>
        <v>Poreikis siejasi su rezultato rodikliu R.42 (socialinė įtrauktis; pilnas rodiklio pavadinimas 6 lape)</v>
      </c>
      <c r="C173" s="644" t="str">
        <f>'4'!M21</f>
        <v>Ne</v>
      </c>
    </row>
    <row r="174" spans="1:3" x14ac:dyDescent="0.25">
      <c r="B174" s="645"/>
      <c r="C174" s="646"/>
    </row>
    <row r="175" spans="1:3" x14ac:dyDescent="0.25">
      <c r="B175" s="647"/>
      <c r="C175" s="648" t="str">
        <f>'4'!N6</f>
        <v>11 poreikis</v>
      </c>
    </row>
    <row r="176" spans="1:3" x14ac:dyDescent="0.25">
      <c r="A176" s="2" t="s">
        <v>16</v>
      </c>
      <c r="B176" s="507" t="str">
        <f>B159</f>
        <v>Poreikis</v>
      </c>
      <c r="C176" s="640">
        <f>'4'!N7</f>
        <v>0</v>
      </c>
    </row>
    <row r="177" spans="1:3" x14ac:dyDescent="0.25">
      <c r="A177" s="2" t="s">
        <v>17</v>
      </c>
      <c r="B177" s="507" t="str">
        <f t="shared" ref="B177:B190" si="9">B160</f>
        <v>Poreikio sąsaja su stiprybėmis ir (arba) galimybėmis</v>
      </c>
      <c r="C177" s="641">
        <f>'4'!N8</f>
        <v>0</v>
      </c>
    </row>
    <row r="178" spans="1:3" x14ac:dyDescent="0.25">
      <c r="A178" s="2" t="s">
        <v>79</v>
      </c>
      <c r="B178" s="507" t="str">
        <f t="shared" si="9"/>
        <v>Poreikio sąsaja su silpnybėmis ir (arba) grėsmėmis</v>
      </c>
      <c r="C178" s="641">
        <f>'4'!N9</f>
        <v>0</v>
      </c>
    </row>
    <row r="179" spans="1:3" ht="45" x14ac:dyDescent="0.25">
      <c r="A179" s="2" t="s">
        <v>80</v>
      </c>
      <c r="B179" s="507" t="str">
        <f t="shared" si="9"/>
        <v>Poreikio sąsaja su situacijos analizės rodikliais (poreikio dydžio, problemos masto, intervencijos poreikio kiekybinis pagrindimas)</v>
      </c>
      <c r="C179" s="641">
        <f>'4'!N10</f>
        <v>0</v>
      </c>
    </row>
    <row r="180" spans="1:3" ht="30" x14ac:dyDescent="0.25">
      <c r="A180" s="2" t="s">
        <v>81</v>
      </c>
      <c r="B180" s="507" t="str">
        <f t="shared" si="9"/>
        <v>Poreikio sąsaja su aukštesnio lygmens strateginiais dokumentais</v>
      </c>
      <c r="C180" s="641">
        <f>'4'!N11</f>
        <v>0</v>
      </c>
    </row>
    <row r="181" spans="1:3" x14ac:dyDescent="0.25">
      <c r="A181" s="2" t="s">
        <v>82</v>
      </c>
      <c r="B181" s="507" t="str">
        <f t="shared" si="9"/>
        <v>Poreikio sąsaja su VVG teritorijos gyventojų nuomone</v>
      </c>
      <c r="C181" s="641">
        <f>'4'!N12</f>
        <v>0</v>
      </c>
    </row>
    <row r="182" spans="1:3" x14ac:dyDescent="0.25">
      <c r="A182" s="2" t="s">
        <v>83</v>
      </c>
      <c r="B182" s="507" t="str">
        <f t="shared" si="9"/>
        <v>Poreikį tenkinančių VPS priemonių skaičius</v>
      </c>
      <c r="C182" s="642">
        <f>'4'!N13</f>
        <v>0</v>
      </c>
    </row>
    <row r="183" spans="1:3" x14ac:dyDescent="0.25">
      <c r="A183" s="2" t="s">
        <v>84</v>
      </c>
      <c r="B183" s="507" t="str">
        <f t="shared" si="9"/>
        <v>Susijęs nacionalinis poreikis 1</v>
      </c>
      <c r="C183" s="643" t="str">
        <f>'4'!N14</f>
        <v>Pasirinkite</v>
      </c>
    </row>
    <row r="184" spans="1:3" x14ac:dyDescent="0.25">
      <c r="A184" s="2" t="s">
        <v>85</v>
      </c>
      <c r="B184" s="507" t="str">
        <f t="shared" si="9"/>
        <v>Susijęs nacionalinis poreikis 2</v>
      </c>
      <c r="C184" s="643" t="str">
        <f>'4'!N15</f>
        <v>Pasirinkite</v>
      </c>
    </row>
    <row r="185" spans="1:3" x14ac:dyDescent="0.25">
      <c r="A185" s="2" t="s">
        <v>86</v>
      </c>
      <c r="B185" s="507" t="str">
        <f t="shared" si="9"/>
        <v>Susijęs nacionalinis poreikis 3</v>
      </c>
      <c r="C185" s="643" t="str">
        <f>'4'!N16</f>
        <v>Pasirinkite</v>
      </c>
    </row>
    <row r="186" spans="1:3" ht="45" x14ac:dyDescent="0.25">
      <c r="A186" s="2" t="s">
        <v>87</v>
      </c>
      <c r="B186" s="507" t="str">
        <f t="shared" si="9"/>
        <v>Ar poreikis siejasi su rezultato rodikliu R.3 (skaitmeninės technologijos; pilnas rodiklio pavadinimas 6 lape)?</v>
      </c>
      <c r="C186" s="644" t="str">
        <f>'4'!N17</f>
        <v>Ne</v>
      </c>
    </row>
    <row r="187" spans="1:3" ht="30" x14ac:dyDescent="0.25">
      <c r="A187" s="2" t="s">
        <v>88</v>
      </c>
      <c r="B187" s="507" t="str">
        <f t="shared" si="9"/>
        <v>Ar poreikis siejasi su rezultato rodikliu R.37 (darbo vietos; pilnas rodiklio pavadinimas 6 lape)?</v>
      </c>
      <c r="C187" s="644" t="str">
        <f>'4'!N18</f>
        <v>Ne</v>
      </c>
    </row>
    <row r="188" spans="1:3" ht="30" x14ac:dyDescent="0.25">
      <c r="A188" s="2" t="s">
        <v>89</v>
      </c>
      <c r="B188" s="507" t="str">
        <f t="shared" si="9"/>
        <v>Poreikis siejasi su rezultato rodikliu R.39 (kaimo verslai; pilnas rodiklio pavadinimas 6 lape)</v>
      </c>
      <c r="C188" s="644" t="str">
        <f>'4'!N19</f>
        <v>Ne</v>
      </c>
    </row>
    <row r="189" spans="1:3" ht="30" x14ac:dyDescent="0.25">
      <c r="A189" s="2" t="s">
        <v>90</v>
      </c>
      <c r="B189" s="507" t="str">
        <f t="shared" si="9"/>
        <v>Poreikis siejasi su rezultato rodikliu R.41 (paslaugos ir infrastruktūra; pilnas rodiklio pavadinimas 6 lape)</v>
      </c>
      <c r="C189" s="644" t="str">
        <f>'4'!N20</f>
        <v>Ne</v>
      </c>
    </row>
    <row r="190" spans="1:3" ht="30" x14ac:dyDescent="0.25">
      <c r="A190" s="2" t="s">
        <v>91</v>
      </c>
      <c r="B190" s="507" t="str">
        <f t="shared" si="9"/>
        <v>Poreikis siejasi su rezultato rodikliu R.42 (socialinė įtrauktis; pilnas rodiklio pavadinimas 6 lape)</v>
      </c>
      <c r="C190" s="644" t="str">
        <f>'4'!N21</f>
        <v>Ne</v>
      </c>
    </row>
    <row r="191" spans="1:3" x14ac:dyDescent="0.25">
      <c r="B191" s="645"/>
      <c r="C191" s="646"/>
    </row>
    <row r="192" spans="1:3" x14ac:dyDescent="0.25">
      <c r="B192" s="647"/>
      <c r="C192" s="648" t="str">
        <f>'4'!O6</f>
        <v>12 poreikis</v>
      </c>
    </row>
    <row r="193" spans="1:3" x14ac:dyDescent="0.25">
      <c r="A193" s="2" t="s">
        <v>16</v>
      </c>
      <c r="B193" s="507" t="str">
        <f>B176</f>
        <v>Poreikis</v>
      </c>
      <c r="C193" s="640">
        <f>'4'!O7</f>
        <v>0</v>
      </c>
    </row>
    <row r="194" spans="1:3" x14ac:dyDescent="0.25">
      <c r="A194" s="2" t="s">
        <v>17</v>
      </c>
      <c r="B194" s="507" t="str">
        <f t="shared" ref="B194:B207" si="10">B177</f>
        <v>Poreikio sąsaja su stiprybėmis ir (arba) galimybėmis</v>
      </c>
      <c r="C194" s="641">
        <f>'4'!O8</f>
        <v>0</v>
      </c>
    </row>
    <row r="195" spans="1:3" x14ac:dyDescent="0.25">
      <c r="A195" s="2" t="s">
        <v>79</v>
      </c>
      <c r="B195" s="507" t="str">
        <f t="shared" si="10"/>
        <v>Poreikio sąsaja su silpnybėmis ir (arba) grėsmėmis</v>
      </c>
      <c r="C195" s="641">
        <f>'4'!O9</f>
        <v>0</v>
      </c>
    </row>
    <row r="196" spans="1:3" ht="45" x14ac:dyDescent="0.25">
      <c r="A196" s="2" t="s">
        <v>80</v>
      </c>
      <c r="B196" s="507" t="str">
        <f t="shared" si="10"/>
        <v>Poreikio sąsaja su situacijos analizės rodikliais (poreikio dydžio, problemos masto, intervencijos poreikio kiekybinis pagrindimas)</v>
      </c>
      <c r="C196" s="641">
        <f>'4'!O10</f>
        <v>0</v>
      </c>
    </row>
    <row r="197" spans="1:3" ht="30" x14ac:dyDescent="0.25">
      <c r="A197" s="2" t="s">
        <v>81</v>
      </c>
      <c r="B197" s="507" t="str">
        <f t="shared" si="10"/>
        <v>Poreikio sąsaja su aukštesnio lygmens strateginiais dokumentais</v>
      </c>
      <c r="C197" s="641">
        <f>'4'!O11</f>
        <v>0</v>
      </c>
    </row>
    <row r="198" spans="1:3" x14ac:dyDescent="0.25">
      <c r="A198" s="2" t="s">
        <v>82</v>
      </c>
      <c r="B198" s="507" t="str">
        <f t="shared" si="10"/>
        <v>Poreikio sąsaja su VVG teritorijos gyventojų nuomone</v>
      </c>
      <c r="C198" s="641">
        <f>'4'!O12</f>
        <v>0</v>
      </c>
    </row>
    <row r="199" spans="1:3" x14ac:dyDescent="0.25">
      <c r="A199" s="2" t="s">
        <v>83</v>
      </c>
      <c r="B199" s="507" t="str">
        <f t="shared" si="10"/>
        <v>Poreikį tenkinančių VPS priemonių skaičius</v>
      </c>
      <c r="C199" s="642">
        <f>'4'!O13</f>
        <v>0</v>
      </c>
    </row>
    <row r="200" spans="1:3" x14ac:dyDescent="0.25">
      <c r="A200" s="2" t="s">
        <v>84</v>
      </c>
      <c r="B200" s="507" t="str">
        <f t="shared" si="10"/>
        <v>Susijęs nacionalinis poreikis 1</v>
      </c>
      <c r="C200" s="643" t="str">
        <f>'4'!O14</f>
        <v>Pasirinkite</v>
      </c>
    </row>
    <row r="201" spans="1:3" x14ac:dyDescent="0.25">
      <c r="A201" s="2" t="s">
        <v>85</v>
      </c>
      <c r="B201" s="507" t="str">
        <f t="shared" si="10"/>
        <v>Susijęs nacionalinis poreikis 2</v>
      </c>
      <c r="C201" s="643" t="str">
        <f>'4'!O15</f>
        <v>Pasirinkite</v>
      </c>
    </row>
    <row r="202" spans="1:3" x14ac:dyDescent="0.25">
      <c r="A202" s="2" t="s">
        <v>86</v>
      </c>
      <c r="B202" s="507" t="str">
        <f t="shared" si="10"/>
        <v>Susijęs nacionalinis poreikis 3</v>
      </c>
      <c r="C202" s="643" t="str">
        <f>'4'!O16</f>
        <v>Pasirinkite</v>
      </c>
    </row>
    <row r="203" spans="1:3" ht="45" x14ac:dyDescent="0.25">
      <c r="A203" s="2" t="s">
        <v>87</v>
      </c>
      <c r="B203" s="507" t="str">
        <f t="shared" si="10"/>
        <v>Ar poreikis siejasi su rezultato rodikliu R.3 (skaitmeninės technologijos; pilnas rodiklio pavadinimas 6 lape)?</v>
      </c>
      <c r="C203" s="644" t="str">
        <f>'4'!O17</f>
        <v>Ne</v>
      </c>
    </row>
    <row r="204" spans="1:3" ht="30" x14ac:dyDescent="0.25">
      <c r="A204" s="2" t="s">
        <v>88</v>
      </c>
      <c r="B204" s="507" t="str">
        <f t="shared" si="10"/>
        <v>Ar poreikis siejasi su rezultato rodikliu R.37 (darbo vietos; pilnas rodiklio pavadinimas 6 lape)?</v>
      </c>
      <c r="C204" s="644" t="str">
        <f>'4'!O18</f>
        <v>Ne</v>
      </c>
    </row>
    <row r="205" spans="1:3" ht="30" x14ac:dyDescent="0.25">
      <c r="A205" s="2" t="s">
        <v>89</v>
      </c>
      <c r="B205" s="507" t="str">
        <f t="shared" si="10"/>
        <v>Poreikis siejasi su rezultato rodikliu R.39 (kaimo verslai; pilnas rodiklio pavadinimas 6 lape)</v>
      </c>
      <c r="C205" s="644" t="str">
        <f>'4'!O19</f>
        <v>Ne</v>
      </c>
    </row>
    <row r="206" spans="1:3" ht="30" x14ac:dyDescent="0.25">
      <c r="A206" s="2" t="s">
        <v>90</v>
      </c>
      <c r="B206" s="507" t="str">
        <f t="shared" si="10"/>
        <v>Poreikis siejasi su rezultato rodikliu R.41 (paslaugos ir infrastruktūra; pilnas rodiklio pavadinimas 6 lape)</v>
      </c>
      <c r="C206" s="644" t="str">
        <f>'4'!O20</f>
        <v>Ne</v>
      </c>
    </row>
    <row r="207" spans="1:3" ht="30" x14ac:dyDescent="0.25">
      <c r="A207" s="2" t="s">
        <v>91</v>
      </c>
      <c r="B207" s="507" t="str">
        <f t="shared" si="10"/>
        <v>Poreikis siejasi su rezultato rodikliu R.42 (socialinė įtrauktis; pilnas rodiklio pavadinimas 6 lape)</v>
      </c>
      <c r="C207" s="644" t="str">
        <f>'4'!O21</f>
        <v>Ne</v>
      </c>
    </row>
    <row r="208" spans="1:3" x14ac:dyDescent="0.25">
      <c r="B208" s="645"/>
      <c r="C208" s="646"/>
    </row>
    <row r="209" spans="1:3" x14ac:dyDescent="0.25">
      <c r="B209" s="647"/>
      <c r="C209" s="648" t="str">
        <f>'4'!P6</f>
        <v>13 poreikis</v>
      </c>
    </row>
    <row r="210" spans="1:3" x14ac:dyDescent="0.25">
      <c r="A210" s="2" t="s">
        <v>16</v>
      </c>
      <c r="B210" s="507" t="str">
        <f>B193</f>
        <v>Poreikis</v>
      </c>
      <c r="C210" s="640">
        <f>'4'!P7</f>
        <v>0</v>
      </c>
    </row>
    <row r="211" spans="1:3" x14ac:dyDescent="0.25">
      <c r="A211" s="2" t="s">
        <v>17</v>
      </c>
      <c r="B211" s="507" t="str">
        <f t="shared" ref="B211:B224" si="11">B194</f>
        <v>Poreikio sąsaja su stiprybėmis ir (arba) galimybėmis</v>
      </c>
      <c r="C211" s="641">
        <f>'4'!P8</f>
        <v>0</v>
      </c>
    </row>
    <row r="212" spans="1:3" x14ac:dyDescent="0.25">
      <c r="A212" s="2" t="s">
        <v>79</v>
      </c>
      <c r="B212" s="507" t="str">
        <f t="shared" si="11"/>
        <v>Poreikio sąsaja su silpnybėmis ir (arba) grėsmėmis</v>
      </c>
      <c r="C212" s="641">
        <f>'4'!P9</f>
        <v>0</v>
      </c>
    </row>
    <row r="213" spans="1:3" ht="45" x14ac:dyDescent="0.25">
      <c r="A213" s="2" t="s">
        <v>80</v>
      </c>
      <c r="B213" s="507" t="str">
        <f t="shared" si="11"/>
        <v>Poreikio sąsaja su situacijos analizės rodikliais (poreikio dydžio, problemos masto, intervencijos poreikio kiekybinis pagrindimas)</v>
      </c>
      <c r="C213" s="641">
        <f>'4'!P10</f>
        <v>0</v>
      </c>
    </row>
    <row r="214" spans="1:3" ht="30" x14ac:dyDescent="0.25">
      <c r="A214" s="2" t="s">
        <v>81</v>
      </c>
      <c r="B214" s="507" t="str">
        <f t="shared" si="11"/>
        <v>Poreikio sąsaja su aukštesnio lygmens strateginiais dokumentais</v>
      </c>
      <c r="C214" s="641">
        <f>'4'!P11</f>
        <v>0</v>
      </c>
    </row>
    <row r="215" spans="1:3" x14ac:dyDescent="0.25">
      <c r="A215" s="2" t="s">
        <v>82</v>
      </c>
      <c r="B215" s="507" t="str">
        <f t="shared" si="11"/>
        <v>Poreikio sąsaja su VVG teritorijos gyventojų nuomone</v>
      </c>
      <c r="C215" s="641">
        <f>'4'!P12</f>
        <v>0</v>
      </c>
    </row>
    <row r="216" spans="1:3" x14ac:dyDescent="0.25">
      <c r="A216" s="2" t="s">
        <v>83</v>
      </c>
      <c r="B216" s="507" t="str">
        <f t="shared" si="11"/>
        <v>Poreikį tenkinančių VPS priemonių skaičius</v>
      </c>
      <c r="C216" s="642">
        <f>'4'!P13</f>
        <v>0</v>
      </c>
    </row>
    <row r="217" spans="1:3" x14ac:dyDescent="0.25">
      <c r="A217" s="2" t="s">
        <v>84</v>
      </c>
      <c r="B217" s="507" t="str">
        <f t="shared" si="11"/>
        <v>Susijęs nacionalinis poreikis 1</v>
      </c>
      <c r="C217" s="643" t="str">
        <f>'4'!P14</f>
        <v>Pasirinkite</v>
      </c>
    </row>
    <row r="218" spans="1:3" x14ac:dyDescent="0.25">
      <c r="A218" s="2" t="s">
        <v>85</v>
      </c>
      <c r="B218" s="507" t="str">
        <f t="shared" si="11"/>
        <v>Susijęs nacionalinis poreikis 2</v>
      </c>
      <c r="C218" s="643" t="str">
        <f>'4'!P15</f>
        <v>Pasirinkite</v>
      </c>
    </row>
    <row r="219" spans="1:3" x14ac:dyDescent="0.25">
      <c r="A219" s="2" t="s">
        <v>86</v>
      </c>
      <c r="B219" s="507" t="str">
        <f t="shared" si="11"/>
        <v>Susijęs nacionalinis poreikis 3</v>
      </c>
      <c r="C219" s="643" t="str">
        <f>'4'!P16</f>
        <v>Pasirinkite</v>
      </c>
    </row>
    <row r="220" spans="1:3" ht="45" x14ac:dyDescent="0.25">
      <c r="A220" s="2" t="s">
        <v>87</v>
      </c>
      <c r="B220" s="507" t="str">
        <f t="shared" si="11"/>
        <v>Ar poreikis siejasi su rezultato rodikliu R.3 (skaitmeninės technologijos; pilnas rodiklio pavadinimas 6 lape)?</v>
      </c>
      <c r="C220" s="644" t="str">
        <f>'4'!P17</f>
        <v>Ne</v>
      </c>
    </row>
    <row r="221" spans="1:3" ht="30" x14ac:dyDescent="0.25">
      <c r="A221" s="2" t="s">
        <v>88</v>
      </c>
      <c r="B221" s="507" t="str">
        <f t="shared" si="11"/>
        <v>Ar poreikis siejasi su rezultato rodikliu R.37 (darbo vietos; pilnas rodiklio pavadinimas 6 lape)?</v>
      </c>
      <c r="C221" s="644" t="str">
        <f>'4'!P18</f>
        <v>Ne</v>
      </c>
    </row>
    <row r="222" spans="1:3" ht="30" x14ac:dyDescent="0.25">
      <c r="A222" s="2" t="s">
        <v>89</v>
      </c>
      <c r="B222" s="507" t="str">
        <f t="shared" si="11"/>
        <v>Poreikis siejasi su rezultato rodikliu R.39 (kaimo verslai; pilnas rodiklio pavadinimas 6 lape)</v>
      </c>
      <c r="C222" s="644" t="str">
        <f>'4'!P19</f>
        <v>Ne</v>
      </c>
    </row>
    <row r="223" spans="1:3" ht="30" x14ac:dyDescent="0.25">
      <c r="A223" s="2" t="s">
        <v>90</v>
      </c>
      <c r="B223" s="507" t="str">
        <f t="shared" si="11"/>
        <v>Poreikis siejasi su rezultato rodikliu R.41 (paslaugos ir infrastruktūra; pilnas rodiklio pavadinimas 6 lape)</v>
      </c>
      <c r="C223" s="644" t="str">
        <f>'4'!P20</f>
        <v>Ne</v>
      </c>
    </row>
    <row r="224" spans="1:3" ht="30" x14ac:dyDescent="0.25">
      <c r="A224" s="2" t="s">
        <v>91</v>
      </c>
      <c r="B224" s="507" t="str">
        <f t="shared" si="11"/>
        <v>Poreikis siejasi su rezultato rodikliu R.42 (socialinė įtrauktis; pilnas rodiklio pavadinimas 6 lape)</v>
      </c>
      <c r="C224" s="644" t="str">
        <f>'4'!P21</f>
        <v>Ne</v>
      </c>
    </row>
    <row r="225" spans="1:3" x14ac:dyDescent="0.25">
      <c r="B225" s="645"/>
      <c r="C225" s="646"/>
    </row>
    <row r="226" spans="1:3" x14ac:dyDescent="0.25">
      <c r="B226" s="647"/>
      <c r="C226" s="648" t="str">
        <f>'4'!Q6</f>
        <v>14 poreikis</v>
      </c>
    </row>
    <row r="227" spans="1:3" x14ac:dyDescent="0.25">
      <c r="A227" s="2" t="s">
        <v>16</v>
      </c>
      <c r="B227" s="507" t="str">
        <f>B210</f>
        <v>Poreikis</v>
      </c>
      <c r="C227" s="640">
        <f>'4'!Q7</f>
        <v>0</v>
      </c>
    </row>
    <row r="228" spans="1:3" x14ac:dyDescent="0.25">
      <c r="A228" s="2" t="s">
        <v>17</v>
      </c>
      <c r="B228" s="507" t="str">
        <f t="shared" ref="B228:B241" si="12">B211</f>
        <v>Poreikio sąsaja su stiprybėmis ir (arba) galimybėmis</v>
      </c>
      <c r="C228" s="641">
        <f>'4'!Q8</f>
        <v>0</v>
      </c>
    </row>
    <row r="229" spans="1:3" x14ac:dyDescent="0.25">
      <c r="A229" s="2" t="s">
        <v>79</v>
      </c>
      <c r="B229" s="507" t="str">
        <f t="shared" si="12"/>
        <v>Poreikio sąsaja su silpnybėmis ir (arba) grėsmėmis</v>
      </c>
      <c r="C229" s="641">
        <f>'4'!Q9</f>
        <v>0</v>
      </c>
    </row>
    <row r="230" spans="1:3" ht="45" x14ac:dyDescent="0.25">
      <c r="A230" s="2" t="s">
        <v>80</v>
      </c>
      <c r="B230" s="507" t="str">
        <f t="shared" si="12"/>
        <v>Poreikio sąsaja su situacijos analizės rodikliais (poreikio dydžio, problemos masto, intervencijos poreikio kiekybinis pagrindimas)</v>
      </c>
      <c r="C230" s="641">
        <f>'4'!Q10</f>
        <v>0</v>
      </c>
    </row>
    <row r="231" spans="1:3" ht="30" x14ac:dyDescent="0.25">
      <c r="A231" s="2" t="s">
        <v>81</v>
      </c>
      <c r="B231" s="507" t="str">
        <f t="shared" si="12"/>
        <v>Poreikio sąsaja su aukštesnio lygmens strateginiais dokumentais</v>
      </c>
      <c r="C231" s="641">
        <f>'4'!Q11</f>
        <v>0</v>
      </c>
    </row>
    <row r="232" spans="1:3" x14ac:dyDescent="0.25">
      <c r="A232" s="2" t="s">
        <v>82</v>
      </c>
      <c r="B232" s="507" t="str">
        <f t="shared" si="12"/>
        <v>Poreikio sąsaja su VVG teritorijos gyventojų nuomone</v>
      </c>
      <c r="C232" s="641">
        <f>'4'!Q12</f>
        <v>0</v>
      </c>
    </row>
    <row r="233" spans="1:3" x14ac:dyDescent="0.25">
      <c r="A233" s="2" t="s">
        <v>83</v>
      </c>
      <c r="B233" s="507" t="str">
        <f t="shared" si="12"/>
        <v>Poreikį tenkinančių VPS priemonių skaičius</v>
      </c>
      <c r="C233" s="642">
        <f>'4'!Q13</f>
        <v>0</v>
      </c>
    </row>
    <row r="234" spans="1:3" x14ac:dyDescent="0.25">
      <c r="A234" s="2" t="s">
        <v>84</v>
      </c>
      <c r="B234" s="507" t="str">
        <f t="shared" si="12"/>
        <v>Susijęs nacionalinis poreikis 1</v>
      </c>
      <c r="C234" s="643" t="str">
        <f>'4'!Q14</f>
        <v>Pasirinkite</v>
      </c>
    </row>
    <row r="235" spans="1:3" x14ac:dyDescent="0.25">
      <c r="A235" s="2" t="s">
        <v>85</v>
      </c>
      <c r="B235" s="507" t="str">
        <f t="shared" si="12"/>
        <v>Susijęs nacionalinis poreikis 2</v>
      </c>
      <c r="C235" s="643" t="str">
        <f>'4'!Q15</f>
        <v>Pasirinkite</v>
      </c>
    </row>
    <row r="236" spans="1:3" x14ac:dyDescent="0.25">
      <c r="A236" s="2" t="s">
        <v>86</v>
      </c>
      <c r="B236" s="507" t="str">
        <f t="shared" si="12"/>
        <v>Susijęs nacionalinis poreikis 3</v>
      </c>
      <c r="C236" s="643" t="str">
        <f>'4'!Q16</f>
        <v>Pasirinkite</v>
      </c>
    </row>
    <row r="237" spans="1:3" ht="45" x14ac:dyDescent="0.25">
      <c r="A237" s="2" t="s">
        <v>87</v>
      </c>
      <c r="B237" s="507" t="str">
        <f t="shared" si="12"/>
        <v>Ar poreikis siejasi su rezultato rodikliu R.3 (skaitmeninės technologijos; pilnas rodiklio pavadinimas 6 lape)?</v>
      </c>
      <c r="C237" s="644" t="str">
        <f>'4'!Q17</f>
        <v>Ne</v>
      </c>
    </row>
    <row r="238" spans="1:3" ht="30" x14ac:dyDescent="0.25">
      <c r="A238" s="2" t="s">
        <v>88</v>
      </c>
      <c r="B238" s="507" t="str">
        <f t="shared" si="12"/>
        <v>Ar poreikis siejasi su rezultato rodikliu R.37 (darbo vietos; pilnas rodiklio pavadinimas 6 lape)?</v>
      </c>
      <c r="C238" s="644" t="str">
        <f>'4'!Q18</f>
        <v>Ne</v>
      </c>
    </row>
    <row r="239" spans="1:3" ht="30" x14ac:dyDescent="0.25">
      <c r="A239" s="2" t="s">
        <v>89</v>
      </c>
      <c r="B239" s="507" t="str">
        <f t="shared" si="12"/>
        <v>Poreikis siejasi su rezultato rodikliu R.39 (kaimo verslai; pilnas rodiklio pavadinimas 6 lape)</v>
      </c>
      <c r="C239" s="644" t="str">
        <f>'4'!Q19</f>
        <v>Ne</v>
      </c>
    </row>
    <row r="240" spans="1:3" ht="30" x14ac:dyDescent="0.25">
      <c r="A240" s="2" t="s">
        <v>90</v>
      </c>
      <c r="B240" s="507" t="str">
        <f t="shared" si="12"/>
        <v>Poreikis siejasi su rezultato rodikliu R.41 (paslaugos ir infrastruktūra; pilnas rodiklio pavadinimas 6 lape)</v>
      </c>
      <c r="C240" s="644" t="str">
        <f>'4'!Q20</f>
        <v>Ne</v>
      </c>
    </row>
    <row r="241" spans="1:3" ht="30" x14ac:dyDescent="0.25">
      <c r="A241" s="2" t="s">
        <v>91</v>
      </c>
      <c r="B241" s="507" t="str">
        <f t="shared" si="12"/>
        <v>Poreikis siejasi su rezultato rodikliu R.42 (socialinė įtrauktis; pilnas rodiklio pavadinimas 6 lape)</v>
      </c>
      <c r="C241" s="644" t="str">
        <f>'4'!Q21</f>
        <v>Ne</v>
      </c>
    </row>
    <row r="242" spans="1:3" x14ac:dyDescent="0.25">
      <c r="B242" s="645"/>
      <c r="C242" s="646"/>
    </row>
    <row r="243" spans="1:3" x14ac:dyDescent="0.25">
      <c r="B243" s="647"/>
      <c r="C243" s="648" t="str">
        <f>'4'!R6</f>
        <v>15 poreikis</v>
      </c>
    </row>
    <row r="244" spans="1:3" x14ac:dyDescent="0.25">
      <c r="A244" s="2" t="s">
        <v>16</v>
      </c>
      <c r="B244" s="507" t="str">
        <f>B227</f>
        <v>Poreikis</v>
      </c>
      <c r="C244" s="640">
        <f>'4'!R7</f>
        <v>0</v>
      </c>
    </row>
    <row r="245" spans="1:3" x14ac:dyDescent="0.25">
      <c r="A245" s="2" t="s">
        <v>17</v>
      </c>
      <c r="B245" s="507" t="str">
        <f t="shared" ref="B245:B258" si="13">B228</f>
        <v>Poreikio sąsaja su stiprybėmis ir (arba) galimybėmis</v>
      </c>
      <c r="C245" s="641">
        <f>'4'!R8</f>
        <v>0</v>
      </c>
    </row>
    <row r="246" spans="1:3" x14ac:dyDescent="0.25">
      <c r="A246" s="2" t="s">
        <v>79</v>
      </c>
      <c r="B246" s="507" t="str">
        <f t="shared" si="13"/>
        <v>Poreikio sąsaja su silpnybėmis ir (arba) grėsmėmis</v>
      </c>
      <c r="C246" s="641">
        <f>'4'!R9</f>
        <v>0</v>
      </c>
    </row>
    <row r="247" spans="1:3" ht="45" x14ac:dyDescent="0.25">
      <c r="A247" s="2" t="s">
        <v>80</v>
      </c>
      <c r="B247" s="507" t="str">
        <f t="shared" si="13"/>
        <v>Poreikio sąsaja su situacijos analizės rodikliais (poreikio dydžio, problemos masto, intervencijos poreikio kiekybinis pagrindimas)</v>
      </c>
      <c r="C247" s="641">
        <f>'4'!R10</f>
        <v>0</v>
      </c>
    </row>
    <row r="248" spans="1:3" ht="30" x14ac:dyDescent="0.25">
      <c r="A248" s="2" t="s">
        <v>81</v>
      </c>
      <c r="B248" s="507" t="str">
        <f t="shared" si="13"/>
        <v>Poreikio sąsaja su aukštesnio lygmens strateginiais dokumentais</v>
      </c>
      <c r="C248" s="641">
        <f>'4'!R11</f>
        <v>0</v>
      </c>
    </row>
    <row r="249" spans="1:3" x14ac:dyDescent="0.25">
      <c r="A249" s="2" t="s">
        <v>82</v>
      </c>
      <c r="B249" s="507" t="str">
        <f t="shared" si="13"/>
        <v>Poreikio sąsaja su VVG teritorijos gyventojų nuomone</v>
      </c>
      <c r="C249" s="641">
        <f>'4'!R12</f>
        <v>0</v>
      </c>
    </row>
    <row r="250" spans="1:3" x14ac:dyDescent="0.25">
      <c r="A250" s="2" t="s">
        <v>83</v>
      </c>
      <c r="B250" s="507" t="str">
        <f t="shared" si="13"/>
        <v>Poreikį tenkinančių VPS priemonių skaičius</v>
      </c>
      <c r="C250" s="642">
        <f>'4'!R13</f>
        <v>0</v>
      </c>
    </row>
    <row r="251" spans="1:3" x14ac:dyDescent="0.25">
      <c r="A251" s="2" t="s">
        <v>84</v>
      </c>
      <c r="B251" s="507" t="str">
        <f t="shared" si="13"/>
        <v>Susijęs nacionalinis poreikis 1</v>
      </c>
      <c r="C251" s="643" t="str">
        <f>'4'!R14</f>
        <v>Pasirinkite</v>
      </c>
    </row>
    <row r="252" spans="1:3" x14ac:dyDescent="0.25">
      <c r="A252" s="2" t="s">
        <v>85</v>
      </c>
      <c r="B252" s="507" t="str">
        <f t="shared" si="13"/>
        <v>Susijęs nacionalinis poreikis 2</v>
      </c>
      <c r="C252" s="643" t="str">
        <f>'4'!R15</f>
        <v>Pasirinkite</v>
      </c>
    </row>
    <row r="253" spans="1:3" x14ac:dyDescent="0.25">
      <c r="A253" s="2" t="s">
        <v>86</v>
      </c>
      <c r="B253" s="507" t="str">
        <f t="shared" si="13"/>
        <v>Susijęs nacionalinis poreikis 3</v>
      </c>
      <c r="C253" s="643" t="str">
        <f>'4'!R16</f>
        <v>Pasirinkite</v>
      </c>
    </row>
    <row r="254" spans="1:3" ht="45" x14ac:dyDescent="0.25">
      <c r="A254" s="2" t="s">
        <v>87</v>
      </c>
      <c r="B254" s="507" t="str">
        <f t="shared" si="13"/>
        <v>Ar poreikis siejasi su rezultato rodikliu R.3 (skaitmeninės technologijos; pilnas rodiklio pavadinimas 6 lape)?</v>
      </c>
      <c r="C254" s="644" t="str">
        <f>'4'!R17</f>
        <v>Ne</v>
      </c>
    </row>
    <row r="255" spans="1:3" ht="30" x14ac:dyDescent="0.25">
      <c r="A255" s="2" t="s">
        <v>88</v>
      </c>
      <c r="B255" s="507" t="str">
        <f t="shared" si="13"/>
        <v>Ar poreikis siejasi su rezultato rodikliu R.37 (darbo vietos; pilnas rodiklio pavadinimas 6 lape)?</v>
      </c>
      <c r="C255" s="644" t="str">
        <f>'4'!R18</f>
        <v>Ne</v>
      </c>
    </row>
    <row r="256" spans="1:3" ht="30" x14ac:dyDescent="0.25">
      <c r="A256" s="2" t="s">
        <v>89</v>
      </c>
      <c r="B256" s="507" t="str">
        <f t="shared" si="13"/>
        <v>Poreikis siejasi su rezultato rodikliu R.39 (kaimo verslai; pilnas rodiklio pavadinimas 6 lape)</v>
      </c>
      <c r="C256" s="644" t="str">
        <f>'4'!R19</f>
        <v>Ne</v>
      </c>
    </row>
    <row r="257" spans="1:3" ht="30" x14ac:dyDescent="0.25">
      <c r="A257" s="2" t="s">
        <v>90</v>
      </c>
      <c r="B257" s="507" t="str">
        <f t="shared" si="13"/>
        <v>Poreikis siejasi su rezultato rodikliu R.41 (paslaugos ir infrastruktūra; pilnas rodiklio pavadinimas 6 lape)</v>
      </c>
      <c r="C257" s="644" t="str">
        <f>'4'!R20</f>
        <v>Ne</v>
      </c>
    </row>
    <row r="258" spans="1:3" ht="30" x14ac:dyDescent="0.25">
      <c r="A258" s="2" t="s">
        <v>91</v>
      </c>
      <c r="B258" s="507" t="str">
        <f t="shared" si="13"/>
        <v>Poreikis siejasi su rezultato rodikliu R.42 (socialinė įtrauktis; pilnas rodiklio pavadinimas 6 lape)</v>
      </c>
      <c r="C258" s="644" t="str">
        <f>'4'!R21</f>
        <v>Ne</v>
      </c>
    </row>
    <row r="259" spans="1:3" x14ac:dyDescent="0.25">
      <c r="B259" s="645"/>
      <c r="C259" s="646"/>
    </row>
    <row r="260" spans="1:3" x14ac:dyDescent="0.25">
      <c r="B260" s="647"/>
      <c r="C260" s="648" t="str">
        <f>'4'!S6</f>
        <v>16 poreikis</v>
      </c>
    </row>
    <row r="261" spans="1:3" x14ac:dyDescent="0.25">
      <c r="A261" s="2" t="s">
        <v>16</v>
      </c>
      <c r="B261" s="507" t="str">
        <f>B244</f>
        <v>Poreikis</v>
      </c>
      <c r="C261" s="640">
        <f>'4'!S7</f>
        <v>0</v>
      </c>
    </row>
    <row r="262" spans="1:3" x14ac:dyDescent="0.25">
      <c r="A262" s="2" t="s">
        <v>17</v>
      </c>
      <c r="B262" s="507" t="str">
        <f t="shared" ref="B262:B275" si="14">B245</f>
        <v>Poreikio sąsaja su stiprybėmis ir (arba) galimybėmis</v>
      </c>
      <c r="C262" s="641">
        <f>'4'!S8</f>
        <v>0</v>
      </c>
    </row>
    <row r="263" spans="1:3" x14ac:dyDescent="0.25">
      <c r="A263" s="2" t="s">
        <v>79</v>
      </c>
      <c r="B263" s="507" t="str">
        <f t="shared" si="14"/>
        <v>Poreikio sąsaja su silpnybėmis ir (arba) grėsmėmis</v>
      </c>
      <c r="C263" s="641">
        <f>'4'!S9</f>
        <v>0</v>
      </c>
    </row>
    <row r="264" spans="1:3" ht="45" x14ac:dyDescent="0.25">
      <c r="A264" s="2" t="s">
        <v>80</v>
      </c>
      <c r="B264" s="507" t="str">
        <f t="shared" si="14"/>
        <v>Poreikio sąsaja su situacijos analizės rodikliais (poreikio dydžio, problemos masto, intervencijos poreikio kiekybinis pagrindimas)</v>
      </c>
      <c r="C264" s="641">
        <f>'4'!S10</f>
        <v>0</v>
      </c>
    </row>
    <row r="265" spans="1:3" ht="30" x14ac:dyDescent="0.25">
      <c r="A265" s="2" t="s">
        <v>81</v>
      </c>
      <c r="B265" s="507" t="str">
        <f t="shared" si="14"/>
        <v>Poreikio sąsaja su aukštesnio lygmens strateginiais dokumentais</v>
      </c>
      <c r="C265" s="641">
        <f>'4'!S11</f>
        <v>0</v>
      </c>
    </row>
    <row r="266" spans="1:3" x14ac:dyDescent="0.25">
      <c r="A266" s="2" t="s">
        <v>82</v>
      </c>
      <c r="B266" s="507" t="str">
        <f t="shared" si="14"/>
        <v>Poreikio sąsaja su VVG teritorijos gyventojų nuomone</v>
      </c>
      <c r="C266" s="641">
        <f>'4'!S12</f>
        <v>0</v>
      </c>
    </row>
    <row r="267" spans="1:3" x14ac:dyDescent="0.25">
      <c r="A267" s="2" t="s">
        <v>83</v>
      </c>
      <c r="B267" s="507" t="str">
        <f t="shared" si="14"/>
        <v>Poreikį tenkinančių VPS priemonių skaičius</v>
      </c>
      <c r="C267" s="642">
        <f>'4'!S13</f>
        <v>0</v>
      </c>
    </row>
    <row r="268" spans="1:3" x14ac:dyDescent="0.25">
      <c r="A268" s="2" t="s">
        <v>84</v>
      </c>
      <c r="B268" s="507" t="str">
        <f t="shared" si="14"/>
        <v>Susijęs nacionalinis poreikis 1</v>
      </c>
      <c r="C268" s="643" t="str">
        <f>'4'!S14</f>
        <v>Pasirinkite</v>
      </c>
    </row>
    <row r="269" spans="1:3" x14ac:dyDescent="0.25">
      <c r="A269" s="2" t="s">
        <v>85</v>
      </c>
      <c r="B269" s="507" t="str">
        <f t="shared" si="14"/>
        <v>Susijęs nacionalinis poreikis 2</v>
      </c>
      <c r="C269" s="643" t="str">
        <f>'4'!S15</f>
        <v>Pasirinkite</v>
      </c>
    </row>
    <row r="270" spans="1:3" x14ac:dyDescent="0.25">
      <c r="A270" s="2" t="s">
        <v>86</v>
      </c>
      <c r="B270" s="507" t="str">
        <f t="shared" si="14"/>
        <v>Susijęs nacionalinis poreikis 3</v>
      </c>
      <c r="C270" s="643" t="str">
        <f>'4'!S16</f>
        <v>Pasirinkite</v>
      </c>
    </row>
    <row r="271" spans="1:3" ht="45" x14ac:dyDescent="0.25">
      <c r="A271" s="2" t="s">
        <v>87</v>
      </c>
      <c r="B271" s="507" t="str">
        <f t="shared" si="14"/>
        <v>Ar poreikis siejasi su rezultato rodikliu R.3 (skaitmeninės technologijos; pilnas rodiklio pavadinimas 6 lape)?</v>
      </c>
      <c r="C271" s="644" t="str">
        <f>'4'!S17</f>
        <v>Ne</v>
      </c>
    </row>
    <row r="272" spans="1:3" ht="30" x14ac:dyDescent="0.25">
      <c r="A272" s="2" t="s">
        <v>88</v>
      </c>
      <c r="B272" s="507" t="str">
        <f t="shared" si="14"/>
        <v>Ar poreikis siejasi su rezultato rodikliu R.37 (darbo vietos; pilnas rodiklio pavadinimas 6 lape)?</v>
      </c>
      <c r="C272" s="644" t="str">
        <f>'4'!S18</f>
        <v>Ne</v>
      </c>
    </row>
    <row r="273" spans="1:3" ht="30" x14ac:dyDescent="0.25">
      <c r="A273" s="2" t="s">
        <v>89</v>
      </c>
      <c r="B273" s="507" t="str">
        <f t="shared" si="14"/>
        <v>Poreikis siejasi su rezultato rodikliu R.39 (kaimo verslai; pilnas rodiklio pavadinimas 6 lape)</v>
      </c>
      <c r="C273" s="644" t="str">
        <f>'4'!S19</f>
        <v>Ne</v>
      </c>
    </row>
    <row r="274" spans="1:3" ht="30" x14ac:dyDescent="0.25">
      <c r="A274" s="2" t="s">
        <v>90</v>
      </c>
      <c r="B274" s="507" t="str">
        <f t="shared" si="14"/>
        <v>Poreikis siejasi su rezultato rodikliu R.41 (paslaugos ir infrastruktūra; pilnas rodiklio pavadinimas 6 lape)</v>
      </c>
      <c r="C274" s="644" t="str">
        <f>'4'!S20</f>
        <v>Ne</v>
      </c>
    </row>
    <row r="275" spans="1:3" ht="30" x14ac:dyDescent="0.25">
      <c r="A275" s="2" t="s">
        <v>91</v>
      </c>
      <c r="B275" s="507" t="str">
        <f t="shared" si="14"/>
        <v>Poreikis siejasi su rezultato rodikliu R.42 (socialinė įtrauktis; pilnas rodiklio pavadinimas 6 lape)</v>
      </c>
      <c r="C275" s="644" t="str">
        <f>'4'!S21</f>
        <v>Ne</v>
      </c>
    </row>
    <row r="276" spans="1:3" x14ac:dyDescent="0.25">
      <c r="B276" s="645"/>
      <c r="C276" s="646"/>
    </row>
    <row r="277" spans="1:3" x14ac:dyDescent="0.25">
      <c r="B277" s="647"/>
      <c r="C277" s="648" t="str">
        <f>'4'!T6</f>
        <v>17 poreikis</v>
      </c>
    </row>
    <row r="278" spans="1:3" x14ac:dyDescent="0.25">
      <c r="A278" s="2" t="s">
        <v>16</v>
      </c>
      <c r="B278" s="507" t="str">
        <f>B261</f>
        <v>Poreikis</v>
      </c>
      <c r="C278" s="640">
        <f>'4'!T7</f>
        <v>0</v>
      </c>
    </row>
    <row r="279" spans="1:3" x14ac:dyDescent="0.25">
      <c r="A279" s="2" t="s">
        <v>17</v>
      </c>
      <c r="B279" s="507" t="str">
        <f t="shared" ref="B279:B292" si="15">B262</f>
        <v>Poreikio sąsaja su stiprybėmis ir (arba) galimybėmis</v>
      </c>
      <c r="C279" s="641">
        <f>'4'!T8</f>
        <v>0</v>
      </c>
    </row>
    <row r="280" spans="1:3" x14ac:dyDescent="0.25">
      <c r="A280" s="2" t="s">
        <v>79</v>
      </c>
      <c r="B280" s="507" t="str">
        <f t="shared" si="15"/>
        <v>Poreikio sąsaja su silpnybėmis ir (arba) grėsmėmis</v>
      </c>
      <c r="C280" s="641">
        <f>'4'!T9</f>
        <v>0</v>
      </c>
    </row>
    <row r="281" spans="1:3" ht="45" x14ac:dyDescent="0.25">
      <c r="A281" s="2" t="s">
        <v>80</v>
      </c>
      <c r="B281" s="507" t="str">
        <f t="shared" si="15"/>
        <v>Poreikio sąsaja su situacijos analizės rodikliais (poreikio dydžio, problemos masto, intervencijos poreikio kiekybinis pagrindimas)</v>
      </c>
      <c r="C281" s="641">
        <f>'4'!T10</f>
        <v>0</v>
      </c>
    </row>
    <row r="282" spans="1:3" ht="30" x14ac:dyDescent="0.25">
      <c r="A282" s="2" t="s">
        <v>81</v>
      </c>
      <c r="B282" s="507" t="str">
        <f t="shared" si="15"/>
        <v>Poreikio sąsaja su aukštesnio lygmens strateginiais dokumentais</v>
      </c>
      <c r="C282" s="641">
        <f>'4'!T11</f>
        <v>0</v>
      </c>
    </row>
    <row r="283" spans="1:3" x14ac:dyDescent="0.25">
      <c r="A283" s="2" t="s">
        <v>82</v>
      </c>
      <c r="B283" s="507" t="str">
        <f t="shared" si="15"/>
        <v>Poreikio sąsaja su VVG teritorijos gyventojų nuomone</v>
      </c>
      <c r="C283" s="641">
        <f>'4'!T12</f>
        <v>0</v>
      </c>
    </row>
    <row r="284" spans="1:3" x14ac:dyDescent="0.25">
      <c r="A284" s="2" t="s">
        <v>83</v>
      </c>
      <c r="B284" s="507" t="str">
        <f t="shared" si="15"/>
        <v>Poreikį tenkinančių VPS priemonių skaičius</v>
      </c>
      <c r="C284" s="642">
        <f>'4'!T13</f>
        <v>0</v>
      </c>
    </row>
    <row r="285" spans="1:3" x14ac:dyDescent="0.25">
      <c r="A285" s="2" t="s">
        <v>84</v>
      </c>
      <c r="B285" s="507" t="str">
        <f t="shared" si="15"/>
        <v>Susijęs nacionalinis poreikis 1</v>
      </c>
      <c r="C285" s="643" t="str">
        <f>'4'!T14</f>
        <v>Pasirinkite</v>
      </c>
    </row>
    <row r="286" spans="1:3" x14ac:dyDescent="0.25">
      <c r="A286" s="2" t="s">
        <v>85</v>
      </c>
      <c r="B286" s="507" t="str">
        <f t="shared" si="15"/>
        <v>Susijęs nacionalinis poreikis 2</v>
      </c>
      <c r="C286" s="643" t="str">
        <f>'4'!T15</f>
        <v>Pasirinkite</v>
      </c>
    </row>
    <row r="287" spans="1:3" x14ac:dyDescent="0.25">
      <c r="A287" s="2" t="s">
        <v>86</v>
      </c>
      <c r="B287" s="507" t="str">
        <f t="shared" si="15"/>
        <v>Susijęs nacionalinis poreikis 3</v>
      </c>
      <c r="C287" s="643" t="str">
        <f>'4'!T16</f>
        <v>Pasirinkite</v>
      </c>
    </row>
    <row r="288" spans="1:3" ht="45" x14ac:dyDescent="0.25">
      <c r="A288" s="2" t="s">
        <v>87</v>
      </c>
      <c r="B288" s="507" t="str">
        <f t="shared" si="15"/>
        <v>Ar poreikis siejasi su rezultato rodikliu R.3 (skaitmeninės technologijos; pilnas rodiklio pavadinimas 6 lape)?</v>
      </c>
      <c r="C288" s="644" t="str">
        <f>'4'!T17</f>
        <v>Ne</v>
      </c>
    </row>
    <row r="289" spans="1:3" ht="30" x14ac:dyDescent="0.25">
      <c r="A289" s="2" t="s">
        <v>88</v>
      </c>
      <c r="B289" s="507" t="str">
        <f t="shared" si="15"/>
        <v>Ar poreikis siejasi su rezultato rodikliu R.37 (darbo vietos; pilnas rodiklio pavadinimas 6 lape)?</v>
      </c>
      <c r="C289" s="644" t="str">
        <f>'4'!T18</f>
        <v>Ne</v>
      </c>
    </row>
    <row r="290" spans="1:3" ht="30" x14ac:dyDescent="0.25">
      <c r="A290" s="2" t="s">
        <v>89</v>
      </c>
      <c r="B290" s="507" t="str">
        <f t="shared" si="15"/>
        <v>Poreikis siejasi su rezultato rodikliu R.39 (kaimo verslai; pilnas rodiklio pavadinimas 6 lape)</v>
      </c>
      <c r="C290" s="644" t="str">
        <f>'4'!T19</f>
        <v>Ne</v>
      </c>
    </row>
    <row r="291" spans="1:3" ht="30" x14ac:dyDescent="0.25">
      <c r="A291" s="2" t="s">
        <v>90</v>
      </c>
      <c r="B291" s="507" t="str">
        <f t="shared" si="15"/>
        <v>Poreikis siejasi su rezultato rodikliu R.41 (paslaugos ir infrastruktūra; pilnas rodiklio pavadinimas 6 lape)</v>
      </c>
      <c r="C291" s="644" t="str">
        <f>'4'!T20</f>
        <v>Ne</v>
      </c>
    </row>
    <row r="292" spans="1:3" ht="30" x14ac:dyDescent="0.25">
      <c r="A292" s="2" t="s">
        <v>91</v>
      </c>
      <c r="B292" s="507" t="str">
        <f t="shared" si="15"/>
        <v>Poreikis siejasi su rezultato rodikliu R.42 (socialinė įtrauktis; pilnas rodiklio pavadinimas 6 lape)</v>
      </c>
      <c r="C292" s="644" t="str">
        <f>'4'!T21</f>
        <v>Ne</v>
      </c>
    </row>
    <row r="293" spans="1:3" x14ac:dyDescent="0.25">
      <c r="B293" s="645"/>
      <c r="C293" s="646"/>
    </row>
    <row r="294" spans="1:3" x14ac:dyDescent="0.25">
      <c r="B294" s="647"/>
      <c r="C294" s="648" t="str">
        <f>'4'!U6</f>
        <v>18 poreikis</v>
      </c>
    </row>
    <row r="295" spans="1:3" x14ac:dyDescent="0.25">
      <c r="A295" s="2" t="s">
        <v>16</v>
      </c>
      <c r="B295" s="507" t="str">
        <f>B278</f>
        <v>Poreikis</v>
      </c>
      <c r="C295" s="640">
        <f>'4'!U7</f>
        <v>0</v>
      </c>
    </row>
    <row r="296" spans="1:3" x14ac:dyDescent="0.25">
      <c r="A296" s="2" t="s">
        <v>17</v>
      </c>
      <c r="B296" s="507" t="str">
        <f t="shared" ref="B296:B309" si="16">B279</f>
        <v>Poreikio sąsaja su stiprybėmis ir (arba) galimybėmis</v>
      </c>
      <c r="C296" s="641">
        <f>'4'!U8</f>
        <v>0</v>
      </c>
    </row>
    <row r="297" spans="1:3" x14ac:dyDescent="0.25">
      <c r="A297" s="2" t="s">
        <v>79</v>
      </c>
      <c r="B297" s="507" t="str">
        <f t="shared" si="16"/>
        <v>Poreikio sąsaja su silpnybėmis ir (arba) grėsmėmis</v>
      </c>
      <c r="C297" s="641">
        <f>'4'!U9</f>
        <v>0</v>
      </c>
    </row>
    <row r="298" spans="1:3" ht="45" x14ac:dyDescent="0.25">
      <c r="A298" s="2" t="s">
        <v>80</v>
      </c>
      <c r="B298" s="507" t="str">
        <f t="shared" si="16"/>
        <v>Poreikio sąsaja su situacijos analizės rodikliais (poreikio dydžio, problemos masto, intervencijos poreikio kiekybinis pagrindimas)</v>
      </c>
      <c r="C298" s="641">
        <f>'4'!U10</f>
        <v>0</v>
      </c>
    </row>
    <row r="299" spans="1:3" ht="30" x14ac:dyDescent="0.25">
      <c r="A299" s="2" t="s">
        <v>81</v>
      </c>
      <c r="B299" s="507" t="str">
        <f t="shared" si="16"/>
        <v>Poreikio sąsaja su aukštesnio lygmens strateginiais dokumentais</v>
      </c>
      <c r="C299" s="641">
        <f>'4'!U11</f>
        <v>0</v>
      </c>
    </row>
    <row r="300" spans="1:3" x14ac:dyDescent="0.25">
      <c r="A300" s="2" t="s">
        <v>82</v>
      </c>
      <c r="B300" s="507" t="str">
        <f t="shared" si="16"/>
        <v>Poreikio sąsaja su VVG teritorijos gyventojų nuomone</v>
      </c>
      <c r="C300" s="641">
        <f>'4'!U12</f>
        <v>0</v>
      </c>
    </row>
    <row r="301" spans="1:3" x14ac:dyDescent="0.25">
      <c r="A301" s="2" t="s">
        <v>83</v>
      </c>
      <c r="B301" s="507" t="str">
        <f t="shared" si="16"/>
        <v>Poreikį tenkinančių VPS priemonių skaičius</v>
      </c>
      <c r="C301" s="642">
        <f>'4'!U13</f>
        <v>0</v>
      </c>
    </row>
    <row r="302" spans="1:3" x14ac:dyDescent="0.25">
      <c r="A302" s="2" t="s">
        <v>84</v>
      </c>
      <c r="B302" s="507" t="str">
        <f t="shared" si="16"/>
        <v>Susijęs nacionalinis poreikis 1</v>
      </c>
      <c r="C302" s="643" t="str">
        <f>'4'!U14</f>
        <v>Pasirinkite</v>
      </c>
    </row>
    <row r="303" spans="1:3" x14ac:dyDescent="0.25">
      <c r="A303" s="2" t="s">
        <v>85</v>
      </c>
      <c r="B303" s="507" t="str">
        <f t="shared" si="16"/>
        <v>Susijęs nacionalinis poreikis 2</v>
      </c>
      <c r="C303" s="643" t="str">
        <f>'4'!U15</f>
        <v>Pasirinkite</v>
      </c>
    </row>
    <row r="304" spans="1:3" x14ac:dyDescent="0.25">
      <c r="A304" s="2" t="s">
        <v>86</v>
      </c>
      <c r="B304" s="507" t="str">
        <f t="shared" si="16"/>
        <v>Susijęs nacionalinis poreikis 3</v>
      </c>
      <c r="C304" s="643" t="str">
        <f>'4'!U16</f>
        <v>Pasirinkite</v>
      </c>
    </row>
    <row r="305" spans="1:3" ht="45" x14ac:dyDescent="0.25">
      <c r="A305" s="2" t="s">
        <v>87</v>
      </c>
      <c r="B305" s="507" t="str">
        <f t="shared" si="16"/>
        <v>Ar poreikis siejasi su rezultato rodikliu R.3 (skaitmeninės technologijos; pilnas rodiklio pavadinimas 6 lape)?</v>
      </c>
      <c r="C305" s="644" t="str">
        <f>'4'!U17</f>
        <v>Ne</v>
      </c>
    </row>
    <row r="306" spans="1:3" ht="30" x14ac:dyDescent="0.25">
      <c r="A306" s="2" t="s">
        <v>88</v>
      </c>
      <c r="B306" s="507" t="str">
        <f t="shared" si="16"/>
        <v>Ar poreikis siejasi su rezultato rodikliu R.37 (darbo vietos; pilnas rodiklio pavadinimas 6 lape)?</v>
      </c>
      <c r="C306" s="644" t="str">
        <f>'4'!U18</f>
        <v>Ne</v>
      </c>
    </row>
    <row r="307" spans="1:3" ht="30" x14ac:dyDescent="0.25">
      <c r="A307" s="2" t="s">
        <v>89</v>
      </c>
      <c r="B307" s="507" t="str">
        <f t="shared" si="16"/>
        <v>Poreikis siejasi su rezultato rodikliu R.39 (kaimo verslai; pilnas rodiklio pavadinimas 6 lape)</v>
      </c>
      <c r="C307" s="644" t="str">
        <f>'4'!U19</f>
        <v>Ne</v>
      </c>
    </row>
    <row r="308" spans="1:3" ht="30" x14ac:dyDescent="0.25">
      <c r="A308" s="2" t="s">
        <v>90</v>
      </c>
      <c r="B308" s="507" t="str">
        <f t="shared" si="16"/>
        <v>Poreikis siejasi su rezultato rodikliu R.41 (paslaugos ir infrastruktūra; pilnas rodiklio pavadinimas 6 lape)</v>
      </c>
      <c r="C308" s="644" t="str">
        <f>'4'!U20</f>
        <v>Ne</v>
      </c>
    </row>
    <row r="309" spans="1:3" ht="30" x14ac:dyDescent="0.25">
      <c r="A309" s="2" t="s">
        <v>91</v>
      </c>
      <c r="B309" s="507" t="str">
        <f t="shared" si="16"/>
        <v>Poreikis siejasi su rezultato rodikliu R.42 (socialinė įtrauktis; pilnas rodiklio pavadinimas 6 lape)</v>
      </c>
      <c r="C309" s="644" t="str">
        <f>'4'!U21</f>
        <v>Ne</v>
      </c>
    </row>
    <row r="310" spans="1:3" x14ac:dyDescent="0.25">
      <c r="B310" s="645"/>
      <c r="C310" s="646"/>
    </row>
    <row r="311" spans="1:3" x14ac:dyDescent="0.25">
      <c r="B311" s="647"/>
      <c r="C311" s="648" t="str">
        <f>'4'!V6</f>
        <v>19 poreikis</v>
      </c>
    </row>
    <row r="312" spans="1:3" x14ac:dyDescent="0.25">
      <c r="A312" s="2" t="s">
        <v>16</v>
      </c>
      <c r="B312" s="507" t="str">
        <f>B295</f>
        <v>Poreikis</v>
      </c>
      <c r="C312" s="640">
        <f>'4'!V7</f>
        <v>0</v>
      </c>
    </row>
    <row r="313" spans="1:3" x14ac:dyDescent="0.25">
      <c r="A313" s="2" t="s">
        <v>17</v>
      </c>
      <c r="B313" s="507" t="str">
        <f t="shared" ref="B313:B326" si="17">B296</f>
        <v>Poreikio sąsaja su stiprybėmis ir (arba) galimybėmis</v>
      </c>
      <c r="C313" s="641">
        <f>'4'!V8</f>
        <v>0</v>
      </c>
    </row>
    <row r="314" spans="1:3" x14ac:dyDescent="0.25">
      <c r="A314" s="2" t="s">
        <v>79</v>
      </c>
      <c r="B314" s="507" t="str">
        <f t="shared" si="17"/>
        <v>Poreikio sąsaja su silpnybėmis ir (arba) grėsmėmis</v>
      </c>
      <c r="C314" s="641">
        <f>'4'!V9</f>
        <v>0</v>
      </c>
    </row>
    <row r="315" spans="1:3" ht="45" x14ac:dyDescent="0.25">
      <c r="A315" s="2" t="s">
        <v>80</v>
      </c>
      <c r="B315" s="507" t="str">
        <f t="shared" si="17"/>
        <v>Poreikio sąsaja su situacijos analizės rodikliais (poreikio dydžio, problemos masto, intervencijos poreikio kiekybinis pagrindimas)</v>
      </c>
      <c r="C315" s="641">
        <f>'4'!V10</f>
        <v>0</v>
      </c>
    </row>
    <row r="316" spans="1:3" ht="30" x14ac:dyDescent="0.25">
      <c r="A316" s="2" t="s">
        <v>81</v>
      </c>
      <c r="B316" s="507" t="str">
        <f t="shared" si="17"/>
        <v>Poreikio sąsaja su aukštesnio lygmens strateginiais dokumentais</v>
      </c>
      <c r="C316" s="641">
        <f>'4'!V11</f>
        <v>0</v>
      </c>
    </row>
    <row r="317" spans="1:3" x14ac:dyDescent="0.25">
      <c r="A317" s="2" t="s">
        <v>82</v>
      </c>
      <c r="B317" s="507" t="str">
        <f t="shared" si="17"/>
        <v>Poreikio sąsaja su VVG teritorijos gyventojų nuomone</v>
      </c>
      <c r="C317" s="641">
        <f>'4'!V12</f>
        <v>0</v>
      </c>
    </row>
    <row r="318" spans="1:3" x14ac:dyDescent="0.25">
      <c r="A318" s="2" t="s">
        <v>83</v>
      </c>
      <c r="B318" s="507" t="str">
        <f t="shared" si="17"/>
        <v>Poreikį tenkinančių VPS priemonių skaičius</v>
      </c>
      <c r="C318" s="642">
        <f>'4'!V13</f>
        <v>0</v>
      </c>
    </row>
    <row r="319" spans="1:3" x14ac:dyDescent="0.25">
      <c r="A319" s="2" t="s">
        <v>84</v>
      </c>
      <c r="B319" s="507" t="str">
        <f t="shared" si="17"/>
        <v>Susijęs nacionalinis poreikis 1</v>
      </c>
      <c r="C319" s="643" t="str">
        <f>'4'!V14</f>
        <v>Pasirinkite</v>
      </c>
    </row>
    <row r="320" spans="1:3" x14ac:dyDescent="0.25">
      <c r="A320" s="2" t="s">
        <v>85</v>
      </c>
      <c r="B320" s="507" t="str">
        <f t="shared" si="17"/>
        <v>Susijęs nacionalinis poreikis 2</v>
      </c>
      <c r="C320" s="643" t="str">
        <f>'4'!V15</f>
        <v>Pasirinkite</v>
      </c>
    </row>
    <row r="321" spans="1:3" x14ac:dyDescent="0.25">
      <c r="A321" s="2" t="s">
        <v>86</v>
      </c>
      <c r="B321" s="507" t="str">
        <f t="shared" si="17"/>
        <v>Susijęs nacionalinis poreikis 3</v>
      </c>
      <c r="C321" s="643" t="str">
        <f>'4'!V16</f>
        <v>Pasirinkite</v>
      </c>
    </row>
    <row r="322" spans="1:3" ht="45" x14ac:dyDescent="0.25">
      <c r="A322" s="2" t="s">
        <v>87</v>
      </c>
      <c r="B322" s="507" t="str">
        <f t="shared" si="17"/>
        <v>Ar poreikis siejasi su rezultato rodikliu R.3 (skaitmeninės technologijos; pilnas rodiklio pavadinimas 6 lape)?</v>
      </c>
      <c r="C322" s="644" t="str">
        <f>'4'!V17</f>
        <v>Ne</v>
      </c>
    </row>
    <row r="323" spans="1:3" ht="30" x14ac:dyDescent="0.25">
      <c r="A323" s="2" t="s">
        <v>88</v>
      </c>
      <c r="B323" s="507" t="str">
        <f t="shared" si="17"/>
        <v>Ar poreikis siejasi su rezultato rodikliu R.37 (darbo vietos; pilnas rodiklio pavadinimas 6 lape)?</v>
      </c>
      <c r="C323" s="644" t="str">
        <f>'4'!V18</f>
        <v>Ne</v>
      </c>
    </row>
    <row r="324" spans="1:3" ht="30" x14ac:dyDescent="0.25">
      <c r="A324" s="2" t="s">
        <v>89</v>
      </c>
      <c r="B324" s="507" t="str">
        <f t="shared" si="17"/>
        <v>Poreikis siejasi su rezultato rodikliu R.39 (kaimo verslai; pilnas rodiklio pavadinimas 6 lape)</v>
      </c>
      <c r="C324" s="644" t="str">
        <f>'4'!V19</f>
        <v>Ne</v>
      </c>
    </row>
    <row r="325" spans="1:3" ht="30" x14ac:dyDescent="0.25">
      <c r="A325" s="2" t="s">
        <v>90</v>
      </c>
      <c r="B325" s="507" t="str">
        <f t="shared" si="17"/>
        <v>Poreikis siejasi su rezultato rodikliu R.41 (paslaugos ir infrastruktūra; pilnas rodiklio pavadinimas 6 lape)</v>
      </c>
      <c r="C325" s="644" t="str">
        <f>'4'!V20</f>
        <v>Ne</v>
      </c>
    </row>
    <row r="326" spans="1:3" ht="30" x14ac:dyDescent="0.25">
      <c r="A326" s="2" t="s">
        <v>91</v>
      </c>
      <c r="B326" s="507" t="str">
        <f t="shared" si="17"/>
        <v>Poreikis siejasi su rezultato rodikliu R.42 (socialinė įtrauktis; pilnas rodiklio pavadinimas 6 lape)</v>
      </c>
      <c r="C326" s="644" t="str">
        <f>'4'!V21</f>
        <v>Ne</v>
      </c>
    </row>
    <row r="327" spans="1:3" x14ac:dyDescent="0.25">
      <c r="B327" s="645"/>
      <c r="C327" s="646"/>
    </row>
    <row r="328" spans="1:3" x14ac:dyDescent="0.25">
      <c r="B328" s="647"/>
      <c r="C328" s="648" t="str">
        <f>'4'!W6</f>
        <v>20 poreikis</v>
      </c>
    </row>
    <row r="329" spans="1:3" x14ac:dyDescent="0.25">
      <c r="A329" s="2" t="s">
        <v>16</v>
      </c>
      <c r="B329" s="507" t="str">
        <f>B312</f>
        <v>Poreikis</v>
      </c>
      <c r="C329" s="640">
        <f>'4'!W7</f>
        <v>0</v>
      </c>
    </row>
    <row r="330" spans="1:3" x14ac:dyDescent="0.25">
      <c r="A330" s="2" t="s">
        <v>17</v>
      </c>
      <c r="B330" s="507" t="str">
        <f t="shared" ref="B330:B343" si="18">B313</f>
        <v>Poreikio sąsaja su stiprybėmis ir (arba) galimybėmis</v>
      </c>
      <c r="C330" s="641">
        <f>'4'!W8</f>
        <v>0</v>
      </c>
    </row>
    <row r="331" spans="1:3" x14ac:dyDescent="0.25">
      <c r="A331" s="2" t="s">
        <v>79</v>
      </c>
      <c r="B331" s="507" t="str">
        <f t="shared" si="18"/>
        <v>Poreikio sąsaja su silpnybėmis ir (arba) grėsmėmis</v>
      </c>
      <c r="C331" s="641">
        <f>'4'!W9</f>
        <v>0</v>
      </c>
    </row>
    <row r="332" spans="1:3" ht="45" x14ac:dyDescent="0.25">
      <c r="A332" s="2" t="s">
        <v>80</v>
      </c>
      <c r="B332" s="507" t="str">
        <f t="shared" si="18"/>
        <v>Poreikio sąsaja su situacijos analizės rodikliais (poreikio dydžio, problemos masto, intervencijos poreikio kiekybinis pagrindimas)</v>
      </c>
      <c r="C332" s="641">
        <f>'4'!W10</f>
        <v>0</v>
      </c>
    </row>
    <row r="333" spans="1:3" ht="30" x14ac:dyDescent="0.25">
      <c r="A333" s="2" t="s">
        <v>81</v>
      </c>
      <c r="B333" s="507" t="str">
        <f t="shared" si="18"/>
        <v>Poreikio sąsaja su aukštesnio lygmens strateginiais dokumentais</v>
      </c>
      <c r="C333" s="641">
        <f>'4'!W11</f>
        <v>0</v>
      </c>
    </row>
    <row r="334" spans="1:3" x14ac:dyDescent="0.25">
      <c r="A334" s="2" t="s">
        <v>82</v>
      </c>
      <c r="B334" s="507" t="str">
        <f t="shared" si="18"/>
        <v>Poreikio sąsaja su VVG teritorijos gyventojų nuomone</v>
      </c>
      <c r="C334" s="641">
        <f>'4'!W12</f>
        <v>0</v>
      </c>
    </row>
    <row r="335" spans="1:3" x14ac:dyDescent="0.25">
      <c r="A335" s="2" t="s">
        <v>83</v>
      </c>
      <c r="B335" s="507" t="str">
        <f t="shared" si="18"/>
        <v>Poreikį tenkinančių VPS priemonių skaičius</v>
      </c>
      <c r="C335" s="642">
        <f>'4'!W13</f>
        <v>0</v>
      </c>
    </row>
    <row r="336" spans="1:3" x14ac:dyDescent="0.25">
      <c r="A336" s="2" t="s">
        <v>84</v>
      </c>
      <c r="B336" s="507" t="str">
        <f t="shared" si="18"/>
        <v>Susijęs nacionalinis poreikis 1</v>
      </c>
      <c r="C336" s="643" t="str">
        <f>'4'!W14</f>
        <v>Pasirinkite</v>
      </c>
    </row>
    <row r="337" spans="1:3" x14ac:dyDescent="0.25">
      <c r="A337" s="2" t="s">
        <v>85</v>
      </c>
      <c r="B337" s="507" t="str">
        <f t="shared" si="18"/>
        <v>Susijęs nacionalinis poreikis 2</v>
      </c>
      <c r="C337" s="643" t="str">
        <f>'4'!W15</f>
        <v>Pasirinkite</v>
      </c>
    </row>
    <row r="338" spans="1:3" x14ac:dyDescent="0.25">
      <c r="A338" s="2" t="s">
        <v>86</v>
      </c>
      <c r="B338" s="507" t="str">
        <f t="shared" si="18"/>
        <v>Susijęs nacionalinis poreikis 3</v>
      </c>
      <c r="C338" s="643" t="str">
        <f>'4'!W16</f>
        <v>Pasirinkite</v>
      </c>
    </row>
    <row r="339" spans="1:3" ht="45" x14ac:dyDescent="0.25">
      <c r="A339" s="2" t="s">
        <v>87</v>
      </c>
      <c r="B339" s="507" t="str">
        <f t="shared" si="18"/>
        <v>Ar poreikis siejasi su rezultato rodikliu R.3 (skaitmeninės technologijos; pilnas rodiklio pavadinimas 6 lape)?</v>
      </c>
      <c r="C339" s="644" t="str">
        <f>'4'!W17</f>
        <v>Ne</v>
      </c>
    </row>
    <row r="340" spans="1:3" ht="30" x14ac:dyDescent="0.25">
      <c r="A340" s="2" t="s">
        <v>88</v>
      </c>
      <c r="B340" s="507" t="str">
        <f t="shared" si="18"/>
        <v>Ar poreikis siejasi su rezultato rodikliu R.37 (darbo vietos; pilnas rodiklio pavadinimas 6 lape)?</v>
      </c>
      <c r="C340" s="644" t="str">
        <f>'4'!W18</f>
        <v>Ne</v>
      </c>
    </row>
    <row r="341" spans="1:3" ht="30" x14ac:dyDescent="0.25">
      <c r="A341" s="2" t="s">
        <v>89</v>
      </c>
      <c r="B341" s="507" t="str">
        <f t="shared" si="18"/>
        <v>Poreikis siejasi su rezultato rodikliu R.39 (kaimo verslai; pilnas rodiklio pavadinimas 6 lape)</v>
      </c>
      <c r="C341" s="644" t="str">
        <f>'4'!W19</f>
        <v>Ne</v>
      </c>
    </row>
    <row r="342" spans="1:3" ht="30" x14ac:dyDescent="0.25">
      <c r="A342" s="2" t="s">
        <v>90</v>
      </c>
      <c r="B342" s="507" t="str">
        <f t="shared" si="18"/>
        <v>Poreikis siejasi su rezultato rodikliu R.41 (paslaugos ir infrastruktūra; pilnas rodiklio pavadinimas 6 lape)</v>
      </c>
      <c r="C342" s="644" t="str">
        <f>'4'!W20</f>
        <v>Ne</v>
      </c>
    </row>
    <row r="343" spans="1:3" ht="30.75" thickBot="1" x14ac:dyDescent="0.3">
      <c r="A343" s="2" t="s">
        <v>91</v>
      </c>
      <c r="B343" s="514" t="str">
        <f t="shared" si="18"/>
        <v>Poreikis siejasi su rezultato rodikliu R.42 (socialinė įtrauktis; pilnas rodiklio pavadinimas 6 lape)</v>
      </c>
      <c r="C343" s="649" t="str">
        <f>'4'!W21</f>
        <v>Ne</v>
      </c>
    </row>
  </sheetData>
  <phoneticPr fontId="9"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FFE1-FDF9-487F-8504-4B51BA4DE65E}">
  <sheetPr>
    <tabColor theme="9"/>
  </sheetPr>
  <dimension ref="A1:E1543"/>
  <sheetViews>
    <sheetView topLeftCell="A460" zoomScaleNormal="100" workbookViewId="0">
      <selection activeCell="C465" sqref="C465"/>
    </sheetView>
  </sheetViews>
  <sheetFormatPr defaultColWidth="9.140625" defaultRowHeight="15" x14ac:dyDescent="0.25"/>
  <cols>
    <col min="1" max="1" width="8.7109375" style="603" customWidth="1"/>
    <col min="2" max="2" width="50.7109375" style="1" customWidth="1"/>
    <col min="3" max="3" width="50.7109375" style="381" customWidth="1"/>
    <col min="4" max="16384" width="9.140625" style="13"/>
  </cols>
  <sheetData>
    <row r="1" spans="1:5" s="112" customFormat="1" ht="18.75" x14ac:dyDescent="0.25">
      <c r="A1" s="115" t="str">
        <f>'10'!A1</f>
        <v>10.</v>
      </c>
      <c r="B1" s="115" t="str">
        <f>'10'!B1</f>
        <v>VPS priemonių aprašymas</v>
      </c>
      <c r="E1" s="107" t="s">
        <v>1512</v>
      </c>
    </row>
    <row r="2" spans="1:5" customFormat="1" x14ac:dyDescent="0.25">
      <c r="C2" s="152"/>
      <c r="E2" s="601" t="s">
        <v>1612</v>
      </c>
    </row>
    <row r="3" spans="1:5" x14ac:dyDescent="0.25">
      <c r="A3" s="1"/>
      <c r="B3" s="139" t="s">
        <v>1272</v>
      </c>
      <c r="C3" s="604" t="str">
        <f>'1'!C8</f>
        <v>ŠAKI</v>
      </c>
      <c r="E3" s="602" t="s">
        <v>1640</v>
      </c>
    </row>
    <row r="4" spans="1:5" customFormat="1" ht="15.75" thickBot="1" x14ac:dyDescent="0.3">
      <c r="C4" s="152"/>
      <c r="E4" s="601" t="s">
        <v>1639</v>
      </c>
    </row>
    <row r="5" spans="1:5" x14ac:dyDescent="0.25">
      <c r="A5" s="1"/>
      <c r="B5" s="664"/>
      <c r="C5" s="665" t="str">
        <f>'10'!D6</f>
        <v>1 priemonė</v>
      </c>
    </row>
    <row r="6" spans="1:5" x14ac:dyDescent="0.25">
      <c r="A6" s="2" t="s">
        <v>188</v>
      </c>
      <c r="B6" s="507" t="str">
        <f>'10'!B7</f>
        <v>Priemonės pavadinimas</v>
      </c>
      <c r="C6" s="666" t="str">
        <f>'10'!D7</f>
        <v>Parama kaimo gyventojų verslo pradžiai</v>
      </c>
    </row>
    <row r="7" spans="1:5" x14ac:dyDescent="0.25">
      <c r="A7" s="2" t="s">
        <v>189</v>
      </c>
      <c r="B7" s="667" t="str">
        <f>'10'!B8</f>
        <v>Priemonės rūšis</v>
      </c>
      <c r="C7" s="666" t="str">
        <f>'10'!D8</f>
        <v>Ne žemės ūkio verslo pradžia</v>
      </c>
    </row>
    <row r="8" spans="1:5" ht="30" x14ac:dyDescent="0.25">
      <c r="A8" s="2" t="s">
        <v>190</v>
      </c>
      <c r="B8" s="667" t="str">
        <f>'10'!B9</f>
        <v>VVG teritorijos poreikių, kuriuos tenkina priemonė, skaičius</v>
      </c>
      <c r="C8" s="666">
        <f>'10'!D9</f>
        <v>2</v>
      </c>
    </row>
    <row r="9" spans="1:5" x14ac:dyDescent="0.25">
      <c r="A9" s="2" t="s">
        <v>191</v>
      </c>
      <c r="B9" s="667" t="str">
        <f>'10'!B10</f>
        <v>BŽŪP tikslų, kuriuos įgyvendina priemonė, skaičius</v>
      </c>
      <c r="C9" s="666">
        <f>'10'!D10</f>
        <v>1</v>
      </c>
    </row>
    <row r="10" spans="1:5" ht="60" x14ac:dyDescent="0.25">
      <c r="A10" s="2" t="s">
        <v>192</v>
      </c>
      <c r="B10" s="667" t="str">
        <f>'10'!B11</f>
        <v>Pagrindinis BŽŪP tikslas, kurį įgyvendina VPS priemonė</v>
      </c>
      <c r="C10" s="668" t="str">
        <f>'10'!D11</f>
        <v>SO8. Skatinti užimtumą, augimą, lyčių lygybę, įskaitant moterų dalyvavimą ūkininkavimo veikloje, socialinę įtrauktį ir vietos plėtrą kaimo vietovėse, įskaitant žiedinę bioekonomiką ir tvarią miškininkystę</v>
      </c>
    </row>
    <row r="11" spans="1:5" ht="30" x14ac:dyDescent="0.25">
      <c r="A11" s="2" t="s">
        <v>193</v>
      </c>
      <c r="B11" s="669" t="str">
        <f>'10'!B12</f>
        <v>Ar priemonė prisideda prie 4 konkretaus BŽŪP tikslo? (tikslas nurodytas 5 lape)</v>
      </c>
      <c r="C11" s="670" t="str">
        <f>'10'!D12</f>
        <v>Ne</v>
      </c>
    </row>
    <row r="12" spans="1:5" ht="30" x14ac:dyDescent="0.25">
      <c r="A12" s="2" t="s">
        <v>194</v>
      </c>
      <c r="B12" s="669" t="str">
        <f>'10'!B13</f>
        <v>Ar priemonė prisideda prie 5 konkretaus BŽŪP tikslo? (tikslas nurodytas 5 lape)</v>
      </c>
      <c r="C12" s="670" t="str">
        <f>'10'!D13</f>
        <v>Ne</v>
      </c>
    </row>
    <row r="13" spans="1:5" ht="30" x14ac:dyDescent="0.25">
      <c r="A13" s="2" t="s">
        <v>195</v>
      </c>
      <c r="B13" s="669" t="str">
        <f>'10'!B14</f>
        <v>Ar priemonė prisideda prie 6 konkretaus BŽŪP tikslo? (tikslas nurodytas 5 lape)</v>
      </c>
      <c r="C13" s="670" t="str">
        <f>'10'!D14</f>
        <v>Ne</v>
      </c>
    </row>
    <row r="14" spans="1:5" ht="30" x14ac:dyDescent="0.25">
      <c r="A14" s="2" t="s">
        <v>196</v>
      </c>
      <c r="B14" s="669" t="str">
        <f>'10'!B15</f>
        <v>Ar priemonė prisideda prie 9 konkretaus BŽŪP tikslo? (tikslas nurodytas 5 lape)</v>
      </c>
      <c r="C14" s="670" t="str">
        <f>'10'!D15</f>
        <v>Ne</v>
      </c>
    </row>
    <row r="15" spans="1:5" x14ac:dyDescent="0.25">
      <c r="A15" s="2" t="s">
        <v>94</v>
      </c>
      <c r="B15" s="671" t="str">
        <f>'10'!B16</f>
        <v>A dalis. Priemonės intervencijos logika:</v>
      </c>
      <c r="C15" s="672"/>
    </row>
    <row r="16" spans="1:5" ht="225" x14ac:dyDescent="0.25">
      <c r="A16" s="2" t="s">
        <v>197</v>
      </c>
      <c r="B16" s="669" t="str">
        <f>'10'!B17</f>
        <v>Priemonės tikslas, ryšys su pagrindiniu BŽŪP tikslu ir VVG teritorijos poreikiais (problemomis ir (arba) potencialu), ryšys su VPS tema (jei taikoma)</v>
      </c>
      <c r="C16" s="673" t="str">
        <f>'10'!D17</f>
        <v xml:space="preserve">Priemonės tikslas -  skatinti fizinius asmenis įsteigti nuosavą verslą, taip prisidedant prie VVG teritorijos gyventojų užimtumo galimybių ir socialinės įtraukties didinimo, nedarbo lygio mažinimo, prekių ir paslaugų kaimo gyventojams ir svečiams įvairinimo bei prieinamumo didinimo, tradicinių amatų ir regioninių produktų pritaikymo vietos gyventojų ir turistų poreikiams. Tikslas tiesiogiai korealiuoja su pagrindiniu BŽŪP tikslu bei VVG teritorijos problemomis, nes skatinamas ekonominis augimas, didinamas gyventojų užimtumas, plėtojamas prekių ir paslaugų tinklas. Įgyvendinant priemonę bus stiprinamas Zanavykų krašto etninis savitumas ir krašto patrauklumas turistams taip pat.
</v>
      </c>
    </row>
    <row r="17" spans="1:3" ht="30" x14ac:dyDescent="0.25">
      <c r="A17" s="2" t="s">
        <v>198</v>
      </c>
      <c r="B17" s="667" t="str">
        <f>'10'!B18</f>
        <v>Pokytis, kurio siekiama VPS priemone</v>
      </c>
      <c r="C17" s="673" t="str">
        <f>'10'!D18</f>
        <v>Siekiamas pokytis - padidinta paslaugų kaimo vietovėse įvairovė ir/ar pagerintas jų prieinamumas.</v>
      </c>
    </row>
    <row r="18" spans="1:3" ht="30" x14ac:dyDescent="0.25">
      <c r="A18" s="2" t="s">
        <v>199</v>
      </c>
      <c r="B18" s="507" t="str">
        <f>'10'!B19</f>
        <v>Kaip priemonė prisidės prie horizontalaus tikslo d įgyvendinimo? (pildoma, jei taikoma)</v>
      </c>
      <c r="C18" s="673" t="str">
        <f>'10'!D19</f>
        <v>Netaikoma.</v>
      </c>
    </row>
    <row r="19" spans="1:3" ht="30" x14ac:dyDescent="0.25">
      <c r="A19" s="2" t="s">
        <v>200</v>
      </c>
      <c r="B19" s="507" t="str">
        <f>'10'!B20</f>
        <v>Kaip priemonė prisidės prie horizontalaus tikslo e įgyvendinimo? (pildoma, jei taikoma)</v>
      </c>
      <c r="C19" s="673" t="str">
        <f>'10'!D20</f>
        <v>Netaikoma.</v>
      </c>
    </row>
    <row r="20" spans="1:3" ht="30" x14ac:dyDescent="0.25">
      <c r="A20" s="2" t="s">
        <v>201</v>
      </c>
      <c r="B20" s="507" t="str">
        <f>'10'!B21</f>
        <v>Kaip priemonė prisidės prie horizontalaus tikslo f įgyvendinimo? (pildoma, jei taikoma)</v>
      </c>
      <c r="C20" s="673" t="str">
        <f>'10'!D21</f>
        <v>Netaikoma.</v>
      </c>
    </row>
    <row r="21" spans="1:3" ht="30" x14ac:dyDescent="0.25">
      <c r="A21" s="2" t="s">
        <v>202</v>
      </c>
      <c r="B21" s="507" t="str">
        <f>'10'!B22</f>
        <v>Kaip priemonė prisidės prie horizontalaus tikslo i įgyvendinimo? (pildoma, jei taikoma)</v>
      </c>
      <c r="C21" s="673" t="str">
        <f>'10'!D22</f>
        <v>Netaikoma.</v>
      </c>
    </row>
    <row r="22" spans="1:3" ht="30" x14ac:dyDescent="0.25">
      <c r="A22" s="2" t="s">
        <v>203</v>
      </c>
      <c r="B22" s="671" t="str">
        <f>'10'!B23</f>
        <v>B dalis. Pareiškėjų ir projektų tinkamumo sąlygos, projektų atrankos principai:</v>
      </c>
      <c r="C22" s="672"/>
    </row>
    <row r="23" spans="1:3" ht="60" x14ac:dyDescent="0.25">
      <c r="A23" s="2" t="s">
        <v>204</v>
      </c>
      <c r="B23" s="507" t="str">
        <f>'10'!B24</f>
        <v>Pagal priemonę remiamos veiklos</v>
      </c>
      <c r="C23" s="673" t="str">
        <f>'10'!D24</f>
        <v>Remiamos fizinių asmenų ekonominei veiklos pradžiai reikalingos investicijos į materialinį ir nematerialinį turtą  ir kitos verslo pradžiai būtinos paslaugos. Turi būti kuriamos darbo vietos.</v>
      </c>
    </row>
    <row r="24" spans="1:3" ht="45" x14ac:dyDescent="0.25">
      <c r="A24" s="2" t="s">
        <v>205</v>
      </c>
      <c r="B24" s="667" t="str">
        <f>'10'!B25</f>
        <v>Tinkami pareiškėjai ir partneriai (jei taikomas reikalavimas projektus įgyvendinti su partneriais)</v>
      </c>
      <c r="C24" s="673" t="str">
        <f>'10'!D25</f>
        <v xml:space="preserve">VVG teritorijoje gyv. vietą deklaravę (ne trumpiau nei 1 m. (netaikoma grįžusiems iš emigracijos)) fiziniai asmenys. </v>
      </c>
    </row>
    <row r="25" spans="1:3" ht="30" x14ac:dyDescent="0.25">
      <c r="A25" s="2" t="s">
        <v>206</v>
      </c>
      <c r="B25" s="667" t="str">
        <f>'10'!B26</f>
        <v>Priemonės tikslinė grupė (pildoma, jei nesutampa su tinkamais pareiškėjais ir (arba) partneriais)</v>
      </c>
      <c r="C25" s="673" t="str">
        <f>'10'!D26</f>
        <v>-</v>
      </c>
    </row>
    <row r="26" spans="1:3" ht="45" x14ac:dyDescent="0.25">
      <c r="A26" s="2" t="s">
        <v>725</v>
      </c>
      <c r="B26" s="507" t="str">
        <f>'10'!B27</f>
        <v>Tinkamumo sąlygos pareiškėjams ir projektams</v>
      </c>
      <c r="C26" s="673" t="str">
        <f>'10'!D27</f>
        <v>Tinkamumo sąlygos numatytos Lietuvos žemės ūkio ir kaimo plėtros 2023–2027 m. strateginiame plane ir Vietos projektų administravimo taisyklėse.</v>
      </c>
    </row>
    <row r="27" spans="1:3" ht="75" x14ac:dyDescent="0.25">
      <c r="A27" s="2" t="s">
        <v>726</v>
      </c>
      <c r="B27" s="669" t="str">
        <f>'10'!B28</f>
        <v>Projektų atrankos principai</v>
      </c>
      <c r="C27" s="673" t="str">
        <f>'10'!D28</f>
        <v>Prioritetas skiriamas  projektams, kai:                                       1. planuojama veikla, susijusi su krašto turizmo plėtra.
2. planuojama teikti paslaugas kaimo vietovių gyventojams.
3. pareiškėjas - asmuo iki 40 m.</v>
      </c>
    </row>
    <row r="28" spans="1:3" x14ac:dyDescent="0.25">
      <c r="A28" s="2" t="s">
        <v>727</v>
      </c>
      <c r="B28" s="507" t="str">
        <f>'10'!B29</f>
        <v>Planuojamų kvietimų teikti paraiškas skaičius</v>
      </c>
      <c r="C28" s="666">
        <f>'10'!D29</f>
        <v>2</v>
      </c>
    </row>
    <row r="29" spans="1:3" x14ac:dyDescent="0.25">
      <c r="A29" s="2" t="s">
        <v>728</v>
      </c>
      <c r="B29" s="647" t="str">
        <f>'10'!B30</f>
        <v>C dalis. Paramos dydžiai:</v>
      </c>
      <c r="C29" s="672"/>
    </row>
    <row r="30" spans="1:3" x14ac:dyDescent="0.25">
      <c r="A30" s="2" t="s">
        <v>729</v>
      </c>
      <c r="B30" s="507" t="str">
        <f>'10'!B31</f>
        <v>Didžiausia paramos suma vietos projektui, Eur</v>
      </c>
      <c r="C30" s="673">
        <f>'10'!D31</f>
        <v>40000</v>
      </c>
    </row>
    <row r="31" spans="1:3" x14ac:dyDescent="0.25">
      <c r="A31" s="2" t="s">
        <v>730</v>
      </c>
      <c r="B31" s="507" t="str">
        <f>'10'!B32</f>
        <v xml:space="preserve">Paramos lyginamoji dalis, proc. </v>
      </c>
      <c r="C31" s="673">
        <f>'10'!D32</f>
        <v>65</v>
      </c>
    </row>
    <row r="32" spans="1:3" x14ac:dyDescent="0.25">
      <c r="A32" s="2" t="s">
        <v>731</v>
      </c>
      <c r="B32" s="507" t="str">
        <f>'10'!B33</f>
        <v>Planuojama paramos suma priemonei, Eur</v>
      </c>
      <c r="C32" s="674">
        <f>'10'!D33</f>
        <v>280000</v>
      </c>
    </row>
    <row r="33" spans="1:3" x14ac:dyDescent="0.25">
      <c r="A33" s="2" t="s">
        <v>732</v>
      </c>
      <c r="B33" s="507" t="str">
        <f>'10'!B34</f>
        <v>Planuojama paremti projektų (rodiklis L700)</v>
      </c>
      <c r="C33" s="675">
        <f>'10'!D34</f>
        <v>7</v>
      </c>
    </row>
    <row r="34" spans="1:3" ht="45" x14ac:dyDescent="0.25">
      <c r="A34" s="2" t="s">
        <v>733</v>
      </c>
      <c r="B34" s="507" t="str">
        <f>'10'!B35</f>
        <v>Paaiškinimas, kaip nustatyta rodiklio L700 reikšmė</v>
      </c>
      <c r="C34" s="673" t="str">
        <f>'10'!D35</f>
        <v>Remiantis įgyvendintų priemonių patirtimi nustatyta vidutinė paramos suma ir planuojamas projektų skaičius.</v>
      </c>
    </row>
    <row r="35" spans="1:3" ht="30" x14ac:dyDescent="0.25">
      <c r="A35" s="2" t="s">
        <v>734</v>
      </c>
      <c r="B35" s="647" t="str">
        <f>'10'!B36</f>
        <v>D dalis. Priemonės indėlis į ES ir nacionalinių horizontaliųjų principų įgyvendinimą:</v>
      </c>
      <c r="C35" s="672"/>
    </row>
    <row r="36" spans="1:3" x14ac:dyDescent="0.25">
      <c r="A36" s="2" t="s">
        <v>735</v>
      </c>
      <c r="B36" s="676" t="str">
        <f>'10'!B37</f>
        <v>Subregioninės vietovės principas:</v>
      </c>
      <c r="C36" s="672"/>
    </row>
    <row r="37" spans="1:3" ht="30" x14ac:dyDescent="0.25">
      <c r="A37" s="2" t="s">
        <v>736</v>
      </c>
      <c r="B37" s="507" t="str">
        <f>'10'!B38</f>
        <v>Ar siekiama, kad pagal priemonę finansuojami projektai apimtų visas VVG teritorijos seniūnijas?</v>
      </c>
      <c r="C37" s="668" t="str">
        <f>'10'!D38</f>
        <v>Ne</v>
      </c>
    </row>
    <row r="38" spans="1:3" x14ac:dyDescent="0.25">
      <c r="A38" s="2" t="s">
        <v>737</v>
      </c>
      <c r="B38" s="507" t="str">
        <f>'10'!B39</f>
        <v>Pasirinkimo pagrindimas</v>
      </c>
      <c r="C38" s="673" t="str">
        <f>'10'!D39</f>
        <v>Netaikoma.</v>
      </c>
    </row>
    <row r="39" spans="1:3" x14ac:dyDescent="0.25">
      <c r="A39" s="2" t="s">
        <v>738</v>
      </c>
      <c r="B39" s="676" t="str">
        <f>'10'!B40</f>
        <v>Partnerystės principas:</v>
      </c>
      <c r="C39" s="672"/>
    </row>
    <row r="40" spans="1:3" ht="30" x14ac:dyDescent="0.25">
      <c r="A40" s="2" t="s">
        <v>739</v>
      </c>
      <c r="B40" s="507" t="str">
        <f>'10'!B41</f>
        <v>Ar siekiama, kad pagal priemonę finansuojami projektai būtų vykdomi su partneriais?</v>
      </c>
      <c r="C40" s="668" t="str">
        <f>'10'!D41</f>
        <v>Taip, pasirinktinai</v>
      </c>
    </row>
    <row r="41" spans="1:3" ht="30" x14ac:dyDescent="0.25">
      <c r="A41" s="2" t="s">
        <v>740</v>
      </c>
      <c r="B41" s="507" t="str">
        <f>'10'!B42</f>
        <v>Pasirinkimo pagrindimas</v>
      </c>
      <c r="C41" s="673" t="str">
        <f>'10'!D42</f>
        <v>Esant poreikiui, projektas gali būti įgyvendinamas su partneriais.</v>
      </c>
    </row>
    <row r="42" spans="1:3" x14ac:dyDescent="0.25">
      <c r="A42" s="2" t="s">
        <v>741</v>
      </c>
      <c r="B42" s="676" t="str">
        <f>'10'!B43</f>
        <v>Inovacijų principas:</v>
      </c>
      <c r="C42" s="672"/>
    </row>
    <row r="43" spans="1:3" ht="30" x14ac:dyDescent="0.25">
      <c r="A43" s="2" t="s">
        <v>742</v>
      </c>
      <c r="B43" s="507" t="str">
        <f>'10'!B44</f>
        <v>Ar siekiama, kad pagal priemonę finansuojami projektai būtų skirti inovacijoms vietos lygiu diegti?</v>
      </c>
      <c r="C43" s="668" t="str">
        <f>'10'!D44</f>
        <v>Taip, pasirinktinai</v>
      </c>
    </row>
    <row r="44" spans="1:3" x14ac:dyDescent="0.25">
      <c r="A44" s="2" t="s">
        <v>743</v>
      </c>
      <c r="B44" s="507" t="str">
        <f>'10'!B45</f>
        <v>Pasirinkimo pagrindimas</v>
      </c>
      <c r="C44" s="673" t="str">
        <f>'10'!D45</f>
        <v>Esant poreikiui gali būti diegiamos inovacijos.</v>
      </c>
    </row>
    <row r="45" spans="1:3" ht="30" x14ac:dyDescent="0.25">
      <c r="A45" s="2" t="s">
        <v>744</v>
      </c>
      <c r="B45" s="507" t="str">
        <f>'10'!B46</f>
        <v>Planuojama paremti projektų, skirtų inovacijoms vietos lygiu diegti (rodiklis L710)</v>
      </c>
      <c r="C45" s="675">
        <f>'10'!D46</f>
        <v>0</v>
      </c>
    </row>
    <row r="46" spans="1:3" x14ac:dyDescent="0.25">
      <c r="A46" s="2" t="s">
        <v>745</v>
      </c>
      <c r="B46" s="676" t="str">
        <f>'10'!B47</f>
        <v>Lyčių lygybė ir nediskriminavimas:</v>
      </c>
      <c r="C46" s="672"/>
    </row>
    <row r="47" spans="1:3" ht="30" x14ac:dyDescent="0.25">
      <c r="A47" s="2" t="s">
        <v>746</v>
      </c>
      <c r="B47" s="507" t="str">
        <f>'10'!B48</f>
        <v>Ar pagal priemonę finansuojami projektai, skirti lyčių lygybei ir nediskriminavimui?</v>
      </c>
      <c r="C47" s="668" t="str">
        <f>'10'!D48</f>
        <v>Ne</v>
      </c>
    </row>
    <row r="48" spans="1:3" x14ac:dyDescent="0.25">
      <c r="A48" s="2" t="s">
        <v>747</v>
      </c>
      <c r="B48" s="507" t="str">
        <f>'10'!B49</f>
        <v>Pasirinkimo pagrindimas (jei taip, kaip bus užtikrinta)</v>
      </c>
      <c r="C48" s="673" t="str">
        <f>'10'!D49</f>
        <v>Netaikoma.</v>
      </c>
    </row>
    <row r="49" spans="1:3" x14ac:dyDescent="0.25">
      <c r="A49" s="2" t="s">
        <v>748</v>
      </c>
      <c r="B49" s="676" t="str">
        <f>'10'!B50</f>
        <v>Jaunimas:</v>
      </c>
      <c r="C49" s="672"/>
    </row>
    <row r="50" spans="1:3" ht="30" x14ac:dyDescent="0.25">
      <c r="A50" s="2" t="s">
        <v>749</v>
      </c>
      <c r="B50" s="507" t="str">
        <f>'10'!B51</f>
        <v>Ar pagal priemonę finansuojami projektai, skirti jaunimui?</v>
      </c>
      <c r="C50" s="668" t="str">
        <f>'10'!D51</f>
        <v>Taip</v>
      </c>
    </row>
    <row r="51" spans="1:3" ht="30" x14ac:dyDescent="0.25">
      <c r="A51" s="2" t="s">
        <v>750</v>
      </c>
      <c r="B51" s="507" t="str">
        <f>'10'!B52</f>
        <v>Pasirinkimo pagrindimas (jei taip, kaip bus užtikrinta)</v>
      </c>
      <c r="C51" s="673" t="str">
        <f>'10'!D52</f>
        <v>Prioritetas skiriamas, jeigu pareiškėjas yra asmuo iki 40 m.</v>
      </c>
    </row>
    <row r="52" spans="1:3" x14ac:dyDescent="0.25">
      <c r="A52" s="2" t="s">
        <v>751</v>
      </c>
      <c r="B52" s="671" t="str">
        <f>'10'!B53</f>
        <v>E dalis. Priemonės rezultato rodikliai:</v>
      </c>
      <c r="C52" s="672"/>
    </row>
    <row r="53" spans="1:3" x14ac:dyDescent="0.25">
      <c r="A53" s="2" t="s">
        <v>752</v>
      </c>
      <c r="B53" s="676" t="str">
        <f>'10'!B54</f>
        <v>SP rezultato rodiklių taikymas priemonei:</v>
      </c>
      <c r="C53" s="672"/>
    </row>
    <row r="54" spans="1:3" x14ac:dyDescent="0.25">
      <c r="A54" s="2" t="s">
        <v>753</v>
      </c>
      <c r="B54" s="677" t="str">
        <f>'10'!B55</f>
        <v>R.3</v>
      </c>
      <c r="C54" s="678" t="str">
        <f>'10'!D55</f>
        <v>Ne</v>
      </c>
    </row>
    <row r="55" spans="1:3" x14ac:dyDescent="0.25">
      <c r="A55" s="2" t="s">
        <v>754</v>
      </c>
      <c r="B55" s="677" t="str">
        <f>'10'!B56</f>
        <v>R.37</v>
      </c>
      <c r="C55" s="678" t="str">
        <f>'10'!D56</f>
        <v>Taip</v>
      </c>
    </row>
    <row r="56" spans="1:3" x14ac:dyDescent="0.25">
      <c r="A56" s="2" t="s">
        <v>755</v>
      </c>
      <c r="B56" s="677" t="str">
        <f>'10'!B57</f>
        <v>R.39</v>
      </c>
      <c r="C56" s="678" t="str">
        <f>'10'!D57</f>
        <v>Taip</v>
      </c>
    </row>
    <row r="57" spans="1:3" x14ac:dyDescent="0.25">
      <c r="A57" s="2" t="s">
        <v>756</v>
      </c>
      <c r="B57" s="677" t="str">
        <f>'10'!B58</f>
        <v>R.41</v>
      </c>
      <c r="C57" s="678" t="str">
        <f>'10'!D58</f>
        <v>Taip</v>
      </c>
    </row>
    <row r="58" spans="1:3" x14ac:dyDescent="0.25">
      <c r="A58" s="2" t="s">
        <v>757</v>
      </c>
      <c r="B58" s="677" t="str">
        <f>'10'!B59</f>
        <v>R.42</v>
      </c>
      <c r="C58" s="678" t="str">
        <f>'10'!D59</f>
        <v>Ne</v>
      </c>
    </row>
    <row r="59" spans="1:3" x14ac:dyDescent="0.25">
      <c r="A59" s="2" t="s">
        <v>758</v>
      </c>
      <c r="B59" s="676" t="str">
        <f>'10'!B60</f>
        <v>VPS rodiklių taikymas priemonei:</v>
      </c>
      <c r="C59" s="672"/>
    </row>
    <row r="60" spans="1:3" x14ac:dyDescent="0.25">
      <c r="A60" s="2" t="s">
        <v>759</v>
      </c>
      <c r="B60" s="677" t="str">
        <f>'10'!B61</f>
        <v>ŠAKI-P.1</v>
      </c>
      <c r="C60" s="678" t="str">
        <f>'10'!D61</f>
        <v>Ne</v>
      </c>
    </row>
    <row r="61" spans="1:3" x14ac:dyDescent="0.25">
      <c r="A61" s="2" t="s">
        <v>760</v>
      </c>
      <c r="B61" s="677" t="str">
        <f>'10'!B62</f>
        <v>ŠAKI-P.2</v>
      </c>
      <c r="C61" s="678" t="str">
        <f>'10'!D62</f>
        <v>Ne</v>
      </c>
    </row>
    <row r="62" spans="1:3" x14ac:dyDescent="0.25">
      <c r="A62" s="2" t="s">
        <v>761</v>
      </c>
      <c r="B62" s="677" t="str">
        <f>'10'!B63</f>
        <v>ŠAKI-P.3</v>
      </c>
      <c r="C62" s="678" t="str">
        <f>'10'!D63</f>
        <v>Ne</v>
      </c>
    </row>
    <row r="63" spans="1:3" x14ac:dyDescent="0.25">
      <c r="A63" s="2" t="s">
        <v>762</v>
      </c>
      <c r="B63" s="677" t="str">
        <f>'10'!B64</f>
        <v>ŠAKI-P.4</v>
      </c>
      <c r="C63" s="678" t="str">
        <f>'10'!D64</f>
        <v>Ne</v>
      </c>
    </row>
    <row r="64" spans="1:3" x14ac:dyDescent="0.25">
      <c r="A64" s="2" t="s">
        <v>763</v>
      </c>
      <c r="B64" s="677" t="str">
        <f>'10'!B65</f>
        <v>ŠAKI-P.5</v>
      </c>
      <c r="C64" s="678" t="str">
        <f>'10'!D65</f>
        <v>Ne</v>
      </c>
    </row>
    <row r="65" spans="1:3" x14ac:dyDescent="0.25">
      <c r="A65" s="2" t="s">
        <v>764</v>
      </c>
      <c r="B65" s="677" t="str">
        <f>'10'!B66</f>
        <v>ŠAKI-P.6</v>
      </c>
      <c r="C65" s="678" t="str">
        <f>'10'!D66</f>
        <v>Ne</v>
      </c>
    </row>
    <row r="66" spans="1:3" x14ac:dyDescent="0.25">
      <c r="A66" s="2" t="s">
        <v>765</v>
      </c>
      <c r="B66" s="677" t="str">
        <f>'10'!B67</f>
        <v>ŠAKI-P.7</v>
      </c>
      <c r="C66" s="678" t="str">
        <f>'10'!D67</f>
        <v>Ne</v>
      </c>
    </row>
    <row r="67" spans="1:3" x14ac:dyDescent="0.25">
      <c r="A67" s="2" t="s">
        <v>766</v>
      </c>
      <c r="B67" s="677" t="str">
        <f>'10'!B68</f>
        <v>ŠAKI-P.8</v>
      </c>
      <c r="C67" s="678" t="str">
        <f>'10'!D68</f>
        <v>Ne</v>
      </c>
    </row>
    <row r="68" spans="1:3" x14ac:dyDescent="0.25">
      <c r="A68" s="2" t="s">
        <v>767</v>
      </c>
      <c r="B68" s="677" t="str">
        <f>'10'!B69</f>
        <v>ŠAKI-P.9</v>
      </c>
      <c r="C68" s="678" t="str">
        <f>'10'!D69</f>
        <v>Ne</v>
      </c>
    </row>
    <row r="69" spans="1:3" x14ac:dyDescent="0.25">
      <c r="A69" s="2" t="s">
        <v>768</v>
      </c>
      <c r="B69" s="679" t="str">
        <f>'10'!B70</f>
        <v>ŠAKI-P.10</v>
      </c>
      <c r="C69" s="680" t="str">
        <f>'10'!D70</f>
        <v>Ne</v>
      </c>
    </row>
    <row r="70" spans="1:3" x14ac:dyDescent="0.25">
      <c r="A70" s="2" t="s">
        <v>769</v>
      </c>
      <c r="B70" s="671" t="str">
        <f>'10'!B71</f>
        <v>F dalis. Pagal priemonę remiamų projektų pobūdis:</v>
      </c>
      <c r="C70" s="672"/>
    </row>
    <row r="71" spans="1:3" x14ac:dyDescent="0.25">
      <c r="A71" s="2" t="s">
        <v>770</v>
      </c>
      <c r="B71" s="667" t="str">
        <f>'10'!B72</f>
        <v>Remiami pelno projektai</v>
      </c>
      <c r="C71" s="668" t="str">
        <f>'10'!D72</f>
        <v>Taip</v>
      </c>
    </row>
    <row r="72" spans="1:3" ht="60" x14ac:dyDescent="0.25">
      <c r="A72" s="2" t="s">
        <v>771</v>
      </c>
      <c r="B72" s="669" t="str">
        <f>'10'!B73</f>
        <v>Remiami projektai, susiję su žinių perdavimu, įskaitant konsultacijas, mokymą ir keitimąsi žiniomis apie tvarią, ekonominę, socialinę, aplinką ir klimatą tausojančią veiklą (aktualu rodikliui L801)</v>
      </c>
      <c r="C72" s="668" t="str">
        <f>'10'!D73</f>
        <v>Ne</v>
      </c>
    </row>
    <row r="73" spans="1:3" ht="75" x14ac:dyDescent="0.25">
      <c r="A73" s="2" t="s">
        <v>772</v>
      </c>
      <c r="B73" s="669" t="str">
        <f>'10'!B74</f>
        <v>Remiami projektai, susiję su gamintojų organizacijomis, vietinėmis rinkomis, trumpomis tiekimo grandinėmis ir kokybės schemomis, įskaitant paramą investicijoms, rinkodaros veiklą ir kt. (aktualu rodikliui L802)</v>
      </c>
      <c r="C73" s="668" t="str">
        <f>'10'!D74</f>
        <v>Ne</v>
      </c>
    </row>
    <row r="74" spans="1:3" ht="45" x14ac:dyDescent="0.25">
      <c r="A74" s="2" t="s">
        <v>773</v>
      </c>
      <c r="B74" s="669" t="str">
        <f>'10'!B75</f>
        <v>Remiami projektai, susiję su atsinaujinančios energijos gamybos pajėgumais, įskaitant biologinę (aktualu rodikliui L803)</v>
      </c>
      <c r="C74" s="668" t="str">
        <f>'10'!D75</f>
        <v>Ne</v>
      </c>
    </row>
    <row r="75" spans="1:3" ht="60" x14ac:dyDescent="0.25">
      <c r="A75" s="2" t="s">
        <v>774</v>
      </c>
      <c r="B75" s="669" t="str">
        <f>'10'!B76</f>
        <v>Remiami projektai, prisidedantys prie aplinkos tvarumo, klimato kaitos švelninimo bei prisitaikymo prie jos tikslų įgyvendinimo kaimo vietovėse (aktualu rodikliui L804)</v>
      </c>
      <c r="C75" s="668" t="str">
        <f>'10'!D76</f>
        <v>Ne</v>
      </c>
    </row>
    <row r="76" spans="1:3" ht="30" x14ac:dyDescent="0.25">
      <c r="A76" s="2" t="s">
        <v>775</v>
      </c>
      <c r="B76" s="669" t="str">
        <f>'10'!B77</f>
        <v>Remiami projektai, kurie kuria darbo vietas (aktualu rodikliui L805)</v>
      </c>
      <c r="C76" s="668" t="str">
        <f>'10'!D77</f>
        <v>Taip</v>
      </c>
    </row>
    <row r="77" spans="1:3" ht="30" x14ac:dyDescent="0.25">
      <c r="A77" s="2" t="s">
        <v>776</v>
      </c>
      <c r="B77" s="669" t="str">
        <f>'10'!B78</f>
        <v>Remiami kaimo verslų, įskaitant bioekonomiką, projektai (aktualu rodikliui L 806)</v>
      </c>
      <c r="C77" s="668" t="str">
        <f>'10'!D78</f>
        <v>Taip</v>
      </c>
    </row>
    <row r="78" spans="1:3" ht="30" x14ac:dyDescent="0.25">
      <c r="A78" s="2" t="s">
        <v>777</v>
      </c>
      <c r="B78" s="669" t="str">
        <f>'10'!B79</f>
        <v>Remiami projektai, susiję su sumanių kaimų strategijomis (aktualu rodikliui L807)</v>
      </c>
      <c r="C78" s="668" t="str">
        <f>'10'!D79</f>
        <v>Ne</v>
      </c>
    </row>
    <row r="79" spans="1:3" ht="30" x14ac:dyDescent="0.25">
      <c r="A79" s="2" t="s">
        <v>778</v>
      </c>
      <c r="B79" s="669" t="str">
        <f>'10'!B80</f>
        <v>Remiami projektai, gerinantys paslaugų prieinamumą ir infrastruktūrą (aktualu rodikliui L808)</v>
      </c>
      <c r="C79" s="668" t="str">
        <f>'10'!D80</f>
        <v>Taip</v>
      </c>
    </row>
    <row r="80" spans="1:3" ht="30" x14ac:dyDescent="0.25">
      <c r="A80" s="2" t="s">
        <v>779</v>
      </c>
      <c r="B80" s="669" t="str">
        <f>'10'!B81</f>
        <v>Remiami socialinės įtraukties projektai (aktualu rodikliui L809)</v>
      </c>
      <c r="C80" s="668" t="str">
        <f>'10'!D81</f>
        <v>Ne</v>
      </c>
    </row>
    <row r="81" spans="1:3" x14ac:dyDescent="0.25">
      <c r="A81" s="2"/>
      <c r="B81" s="645"/>
      <c r="C81" s="681"/>
    </row>
    <row r="82" spans="1:3" x14ac:dyDescent="0.25">
      <c r="A82" s="1"/>
      <c r="B82" s="360"/>
      <c r="C82" s="682" t="str">
        <f>'10'!E6</f>
        <v>2 priemonė</v>
      </c>
    </row>
    <row r="83" spans="1:3" x14ac:dyDescent="0.25">
      <c r="A83" s="2" t="s">
        <v>188</v>
      </c>
      <c r="B83" s="507" t="str">
        <f>B6</f>
        <v>Priemonės pavadinimas</v>
      </c>
      <c r="C83" s="666" t="str">
        <f>'10'!E7</f>
        <v>Parama smulkaus verslo kaime plėtrai</v>
      </c>
    </row>
    <row r="84" spans="1:3" x14ac:dyDescent="0.25">
      <c r="A84" s="2" t="s">
        <v>189</v>
      </c>
      <c r="B84" s="667" t="str">
        <f t="shared" ref="B84:B147" si="0">B7</f>
        <v>Priemonės rūšis</v>
      </c>
      <c r="C84" s="666" t="str">
        <f>'10'!E8</f>
        <v>Ne žemės ūkio verslo plėtra</v>
      </c>
    </row>
    <row r="85" spans="1:3" ht="30" x14ac:dyDescent="0.25">
      <c r="A85" s="2" t="s">
        <v>190</v>
      </c>
      <c r="B85" s="667" t="str">
        <f t="shared" si="0"/>
        <v>VVG teritorijos poreikių, kuriuos tenkina priemonė, skaičius</v>
      </c>
      <c r="C85" s="666">
        <f>'10'!E9</f>
        <v>2</v>
      </c>
    </row>
    <row r="86" spans="1:3" x14ac:dyDescent="0.25">
      <c r="A86" s="2" t="s">
        <v>191</v>
      </c>
      <c r="B86" s="667" t="str">
        <f t="shared" si="0"/>
        <v>BŽŪP tikslų, kuriuos įgyvendina priemonė, skaičius</v>
      </c>
      <c r="C86" s="666">
        <f>'10'!E10</f>
        <v>1</v>
      </c>
    </row>
    <row r="87" spans="1:3" ht="60" x14ac:dyDescent="0.25">
      <c r="A87" s="2" t="s">
        <v>192</v>
      </c>
      <c r="B87" s="667" t="str">
        <f t="shared" si="0"/>
        <v>Pagrindinis BŽŪP tikslas, kurį įgyvendina VPS priemonė</v>
      </c>
      <c r="C87" s="668" t="str">
        <f>'10'!E11</f>
        <v>SO8. Skatinti užimtumą, augimą, lyčių lygybę, įskaitant moterų dalyvavimą ūkininkavimo veikloje, socialinę įtrauktį ir vietos plėtrą kaimo vietovėse, įskaitant žiedinę bioekonomiką ir tvarią miškininkystę</v>
      </c>
    </row>
    <row r="88" spans="1:3" ht="30" x14ac:dyDescent="0.25">
      <c r="A88" s="2" t="s">
        <v>193</v>
      </c>
      <c r="B88" s="669" t="str">
        <f t="shared" si="0"/>
        <v>Ar priemonė prisideda prie 4 konkretaus BŽŪP tikslo? (tikslas nurodytas 5 lape)</v>
      </c>
      <c r="C88" s="668" t="str">
        <f>'10'!E12</f>
        <v>Ne</v>
      </c>
    </row>
    <row r="89" spans="1:3" ht="30" x14ac:dyDescent="0.25">
      <c r="A89" s="2" t="s">
        <v>194</v>
      </c>
      <c r="B89" s="669" t="str">
        <f t="shared" si="0"/>
        <v>Ar priemonė prisideda prie 5 konkretaus BŽŪP tikslo? (tikslas nurodytas 5 lape)</v>
      </c>
      <c r="C89" s="668" t="str">
        <f>'10'!E13</f>
        <v>Ne</v>
      </c>
    </row>
    <row r="90" spans="1:3" ht="30" x14ac:dyDescent="0.25">
      <c r="A90" s="2" t="s">
        <v>195</v>
      </c>
      <c r="B90" s="669" t="str">
        <f t="shared" si="0"/>
        <v>Ar priemonė prisideda prie 6 konkretaus BŽŪP tikslo? (tikslas nurodytas 5 lape)</v>
      </c>
      <c r="C90" s="668" t="str">
        <f>'10'!E14</f>
        <v>Ne</v>
      </c>
    </row>
    <row r="91" spans="1:3" ht="30" x14ac:dyDescent="0.25">
      <c r="A91" s="2" t="s">
        <v>196</v>
      </c>
      <c r="B91" s="669" t="str">
        <f t="shared" si="0"/>
        <v>Ar priemonė prisideda prie 9 konkretaus BŽŪP tikslo? (tikslas nurodytas 5 lape)</v>
      </c>
      <c r="C91" s="668" t="str">
        <f>'10'!E15</f>
        <v>Ne</v>
      </c>
    </row>
    <row r="92" spans="1:3" x14ac:dyDescent="0.25">
      <c r="A92" s="2" t="s">
        <v>94</v>
      </c>
      <c r="B92" s="671" t="str">
        <f t="shared" si="0"/>
        <v>A dalis. Priemonės intervencijos logika:</v>
      </c>
      <c r="C92" s="672"/>
    </row>
    <row r="93" spans="1:3" ht="225" x14ac:dyDescent="0.25">
      <c r="A93" s="2" t="s">
        <v>197</v>
      </c>
      <c r="B93" s="669" t="str">
        <f t="shared" si="0"/>
        <v>Priemonės tikslas, ryšys su pagrindiniu BŽŪP tikslu ir VVG teritorijos poreikiais (problemomis ir (arba) potencialu), ryšys su VPS tema (jei taikoma)</v>
      </c>
      <c r="C93" s="673" t="str">
        <f>'10'!E17</f>
        <v>Priemonės tikslas -  skatinti smulkaus verslo kaime plėtrą, taip prisidedant prie VVG teritorijos gyventojų užimtumo galimybių didinimo, nedarbo lygio mažinimo, kaimo verslų konkurencingumo didinimo, prekių ir paslaugų kaimo gyventojams ir svečiams įvairinimo bei prieinamumo didinimo, tradicinių amatų ir regioninių produktų pritaikymo vietos gyventojų ir turistų poreikiams, inovatyvių sprendimų diegimo. Tikslas tiesiogiai korealiuoja su pagrindiniu BŽŪP tikslu bei VVG teritorijos problemomis, nes skatinamas ekonominis augimas, didinamas gyventojų užimtumas, plėtojamas prekių ir paslaugų tinklas. Įgyvendinant priemonę bus stiprinamas Zanavykų krašto etninis savitumas ir krašto patrauklumas turistams taip pat.</v>
      </c>
    </row>
    <row r="94" spans="1:3" ht="60" x14ac:dyDescent="0.25">
      <c r="A94" s="2" t="s">
        <v>198</v>
      </c>
      <c r="B94" s="667" t="str">
        <f t="shared" si="0"/>
        <v>Pokytis, kurio siekiama VPS priemone</v>
      </c>
      <c r="C94" s="673" t="str">
        <f>'10'!E18</f>
        <v>Siekiamas pokytis: padidėjęs naujų turizmo paslaugų skaičius VVG teritorijoje; dažniau taikomi pažangūs technologiniai sprendimai, prisidedantys prie kaimo verslų konukurencingumo didinimo.</v>
      </c>
    </row>
    <row r="95" spans="1:3" ht="30" x14ac:dyDescent="0.25">
      <c r="A95" s="2" t="s">
        <v>199</v>
      </c>
      <c r="B95" s="507" t="str">
        <f t="shared" si="0"/>
        <v>Kaip priemonė prisidės prie horizontalaus tikslo d įgyvendinimo? (pildoma, jei taikoma)</v>
      </c>
      <c r="C95" s="673" t="str">
        <f>'10'!E19</f>
        <v>Netaikoma.</v>
      </c>
    </row>
    <row r="96" spans="1:3" ht="30" x14ac:dyDescent="0.25">
      <c r="A96" s="2" t="s">
        <v>200</v>
      </c>
      <c r="B96" s="507" t="str">
        <f t="shared" si="0"/>
        <v>Kaip priemonė prisidės prie horizontalaus tikslo e įgyvendinimo? (pildoma, jei taikoma)</v>
      </c>
      <c r="C96" s="673" t="str">
        <f>'10'!E20</f>
        <v>Netaikoma.</v>
      </c>
    </row>
    <row r="97" spans="1:3" ht="30" x14ac:dyDescent="0.25">
      <c r="A97" s="2" t="s">
        <v>201</v>
      </c>
      <c r="B97" s="507" t="str">
        <f t="shared" si="0"/>
        <v>Kaip priemonė prisidės prie horizontalaus tikslo f įgyvendinimo? (pildoma, jei taikoma)</v>
      </c>
      <c r="C97" s="673" t="str">
        <f>'10'!E21</f>
        <v>Netaikoma.</v>
      </c>
    </row>
    <row r="98" spans="1:3" ht="30" x14ac:dyDescent="0.25">
      <c r="A98" s="2" t="s">
        <v>202</v>
      </c>
      <c r="B98" s="507" t="str">
        <f t="shared" si="0"/>
        <v>Kaip priemonė prisidės prie horizontalaus tikslo i įgyvendinimo? (pildoma, jei taikoma)</v>
      </c>
      <c r="C98" s="673" t="str">
        <f>'10'!E22</f>
        <v>Netaikoma.</v>
      </c>
    </row>
    <row r="99" spans="1:3" ht="30" x14ac:dyDescent="0.25">
      <c r="A99" s="2" t="s">
        <v>203</v>
      </c>
      <c r="B99" s="671" t="str">
        <f t="shared" si="0"/>
        <v>B dalis. Pareiškėjų ir projektų tinkamumo sąlygos, projektų atrankos principai:</v>
      </c>
      <c r="C99" s="672"/>
    </row>
    <row r="100" spans="1:3" ht="75" x14ac:dyDescent="0.25">
      <c r="A100" s="2" t="s">
        <v>204</v>
      </c>
      <c r="B100" s="507" t="str">
        <f t="shared" si="0"/>
        <v>Pagal priemonę remiamos veiklos</v>
      </c>
      <c r="C100" s="673" t="str">
        <f>'10'!E24</f>
        <v>Remiamos kaimo verslų plėtrai reikalingos investicijos į materialinį ir nematerialinį turtą  ir kitos konkurencingo verslo plėtrai  būtinos paslaugos. T.b. Darbo vietos kuriamos asmenims, deklaravusiems gyv. vietą VVG teritorijoje ne trumpiau nei 1 m.</v>
      </c>
    </row>
    <row r="101" spans="1:3" ht="45" x14ac:dyDescent="0.25">
      <c r="A101" s="2" t="s">
        <v>205</v>
      </c>
      <c r="B101" s="667" t="str">
        <f t="shared" si="0"/>
        <v>Tinkami pareiškėjai ir partneriai (jei taikomas reikalavimas projektus įgyvendinti su partneriais)</v>
      </c>
      <c r="C101" s="673" t="str">
        <f>'10'!E25</f>
        <v xml:space="preserve">VVG teritorijoje registruoti (ne trumpai nei 3 m.) ir veiklą vykdantys privatūs fiziniai ir juridiniai asmenys, atitinkantys SVV  reikalavimus.  </v>
      </c>
    </row>
    <row r="102" spans="1:3" ht="30" x14ac:dyDescent="0.25">
      <c r="A102" s="2" t="s">
        <v>206</v>
      </c>
      <c r="B102" s="667" t="str">
        <f t="shared" si="0"/>
        <v>Priemonės tikslinė grupė (pildoma, jei nesutampa su tinkamais pareiškėjais ir (arba) partneriais)</v>
      </c>
      <c r="C102" s="673" t="str">
        <f>'10'!E26</f>
        <v>-</v>
      </c>
    </row>
    <row r="103" spans="1:3" ht="45" x14ac:dyDescent="0.25">
      <c r="A103" s="2" t="s">
        <v>725</v>
      </c>
      <c r="B103" s="507" t="str">
        <f t="shared" si="0"/>
        <v>Tinkamumo sąlygos pareiškėjams ir projektams</v>
      </c>
      <c r="C103" s="673" t="str">
        <f>'10'!E27</f>
        <v>Tinkamumo sąlygos numatytos Lietuvos žemės ūkio ir kaimo plėtros 2023–2027 m. strateginiame plane ir Vietos projektų administravimo taisyklėse.</v>
      </c>
    </row>
    <row r="104" spans="1:3" ht="105" x14ac:dyDescent="0.25">
      <c r="A104" s="2" t="s">
        <v>726</v>
      </c>
      <c r="B104" s="669" t="str">
        <f t="shared" si="0"/>
        <v>Projektų atrankos principai</v>
      </c>
      <c r="C104" s="673" t="str">
        <f>'10'!E28</f>
        <v>Prioritetas skiriamas  projektams, kai:                                       1. planuojama veikla, susijusi su krašto turizmo plėtra.
2. planuojama teikti paslaugas kaimo vietovių gyventojams.
3. sukuriamas didesnis naujų darbo vietų sk.
4. verslo plėtra paremta inovatyvių priemonių (vietos lygmeniu) taikymu.</v>
      </c>
    </row>
    <row r="105" spans="1:3" x14ac:dyDescent="0.25">
      <c r="A105" s="2" t="s">
        <v>727</v>
      </c>
      <c r="B105" s="507" t="str">
        <f t="shared" si="0"/>
        <v>Planuojamų kvietimų teikti paraiškas skaičius</v>
      </c>
      <c r="C105" s="666">
        <f>'10'!E29</f>
        <v>2</v>
      </c>
    </row>
    <row r="106" spans="1:3" x14ac:dyDescent="0.25">
      <c r="A106" s="2" t="s">
        <v>728</v>
      </c>
      <c r="B106" s="647" t="str">
        <f t="shared" si="0"/>
        <v>C dalis. Paramos dydžiai:</v>
      </c>
      <c r="C106" s="672"/>
    </row>
    <row r="107" spans="1:3" x14ac:dyDescent="0.25">
      <c r="A107" s="2" t="s">
        <v>729</v>
      </c>
      <c r="B107" s="507" t="str">
        <f t="shared" si="0"/>
        <v>Didžiausia paramos suma vietos projektui, Eur</v>
      </c>
      <c r="C107" s="673">
        <f>'10'!E31</f>
        <v>60000</v>
      </c>
    </row>
    <row r="108" spans="1:3" x14ac:dyDescent="0.25">
      <c r="A108" s="2" t="s">
        <v>730</v>
      </c>
      <c r="B108" s="507" t="str">
        <f t="shared" si="0"/>
        <v xml:space="preserve">Paramos lyginamoji dalis, proc. </v>
      </c>
      <c r="C108" s="673">
        <f>'10'!E32</f>
        <v>65</v>
      </c>
    </row>
    <row r="109" spans="1:3" x14ac:dyDescent="0.25">
      <c r="A109" s="2" t="s">
        <v>731</v>
      </c>
      <c r="B109" s="507" t="str">
        <f t="shared" si="0"/>
        <v>Planuojama paramos suma priemonei, Eur</v>
      </c>
      <c r="C109" s="674">
        <f>'10'!E33</f>
        <v>420000</v>
      </c>
    </row>
    <row r="110" spans="1:3" x14ac:dyDescent="0.25">
      <c r="A110" s="2" t="s">
        <v>732</v>
      </c>
      <c r="B110" s="507" t="str">
        <f t="shared" si="0"/>
        <v>Planuojama paremti projektų (rodiklis L700)</v>
      </c>
      <c r="C110" s="675">
        <f>'10'!E34</f>
        <v>7</v>
      </c>
    </row>
    <row r="111" spans="1:3" ht="45" x14ac:dyDescent="0.25">
      <c r="A111" s="2" t="s">
        <v>733</v>
      </c>
      <c r="B111" s="507" t="str">
        <f t="shared" si="0"/>
        <v>Paaiškinimas, kaip nustatyta rodiklio L700 reikšmė</v>
      </c>
      <c r="C111" s="673" t="str">
        <f>'10'!E35</f>
        <v>Remiantis įgyvendintų priemonių patirtimi nustatyta vidutinė paramos suma ir planuojamas projektų skaičius.</v>
      </c>
    </row>
    <row r="112" spans="1:3" ht="30" x14ac:dyDescent="0.25">
      <c r="A112" s="2" t="s">
        <v>734</v>
      </c>
      <c r="B112" s="647" t="str">
        <f t="shared" si="0"/>
        <v>D dalis. Priemonės indėlis į ES ir nacionalinių horizontaliųjų principų įgyvendinimą:</v>
      </c>
      <c r="C112" s="672"/>
    </row>
    <row r="113" spans="1:3" x14ac:dyDescent="0.25">
      <c r="A113" s="2" t="s">
        <v>735</v>
      </c>
      <c r="B113" s="676" t="str">
        <f t="shared" si="0"/>
        <v>Subregioninės vietovės principas:</v>
      </c>
      <c r="C113" s="672"/>
    </row>
    <row r="114" spans="1:3" ht="30" x14ac:dyDescent="0.25">
      <c r="A114" s="2" t="s">
        <v>736</v>
      </c>
      <c r="B114" s="507" t="str">
        <f t="shared" si="0"/>
        <v>Ar siekiama, kad pagal priemonę finansuojami projektai apimtų visas VVG teritorijos seniūnijas?</v>
      </c>
      <c r="C114" s="668" t="str">
        <f>'10'!E38</f>
        <v>Ne</v>
      </c>
    </row>
    <row r="115" spans="1:3" x14ac:dyDescent="0.25">
      <c r="A115" s="2" t="s">
        <v>737</v>
      </c>
      <c r="B115" s="507" t="str">
        <f t="shared" si="0"/>
        <v>Pasirinkimo pagrindimas</v>
      </c>
      <c r="C115" s="673" t="str">
        <f>'10'!E39</f>
        <v>Netaikoma.</v>
      </c>
    </row>
    <row r="116" spans="1:3" x14ac:dyDescent="0.25">
      <c r="A116" s="2" t="s">
        <v>738</v>
      </c>
      <c r="B116" s="676" t="str">
        <f t="shared" si="0"/>
        <v>Partnerystės principas:</v>
      </c>
      <c r="C116" s="672"/>
    </row>
    <row r="117" spans="1:3" ht="30" x14ac:dyDescent="0.25">
      <c r="A117" s="2" t="s">
        <v>739</v>
      </c>
      <c r="B117" s="507" t="str">
        <f t="shared" si="0"/>
        <v>Ar siekiama, kad pagal priemonę finansuojami projektai būtų vykdomi su partneriais?</v>
      </c>
      <c r="C117" s="668" t="str">
        <f>'10'!E41</f>
        <v>Taip, pasirinktinai</v>
      </c>
    </row>
    <row r="118" spans="1:3" ht="30" x14ac:dyDescent="0.25">
      <c r="A118" s="2" t="s">
        <v>740</v>
      </c>
      <c r="B118" s="507" t="str">
        <f t="shared" si="0"/>
        <v>Pasirinkimo pagrindimas</v>
      </c>
      <c r="C118" s="673" t="str">
        <f>'10'!E42</f>
        <v>Esant poreikiui, projektas gali būti įgyvendinamas su partneriais.</v>
      </c>
    </row>
    <row r="119" spans="1:3" x14ac:dyDescent="0.25">
      <c r="A119" s="2" t="s">
        <v>741</v>
      </c>
      <c r="B119" s="676" t="str">
        <f t="shared" si="0"/>
        <v>Inovacijų principas:</v>
      </c>
      <c r="C119" s="672"/>
    </row>
    <row r="120" spans="1:3" ht="30" x14ac:dyDescent="0.25">
      <c r="A120" s="2" t="s">
        <v>742</v>
      </c>
      <c r="B120" s="507" t="str">
        <f t="shared" si="0"/>
        <v>Ar siekiama, kad pagal priemonę finansuojami projektai būtų skirti inovacijoms vietos lygiu diegti?</v>
      </c>
      <c r="C120" s="668" t="str">
        <f>'10'!E44</f>
        <v>Taip, pasirinktinai</v>
      </c>
    </row>
    <row r="121" spans="1:3" ht="45" x14ac:dyDescent="0.25">
      <c r="A121" s="2" t="s">
        <v>743</v>
      </c>
      <c r="B121" s="507" t="str">
        <f t="shared" si="0"/>
        <v>Pasirinkimo pagrindimas</v>
      </c>
      <c r="C121" s="673" t="str">
        <f>'10'!E45</f>
        <v>Projektų atrankai takomas antrankos principas - verslo stegimas turi būti paremtas inovatyvių sprendimų (vietos lygmeniu) taikymu.</v>
      </c>
    </row>
    <row r="122" spans="1:3" ht="30" x14ac:dyDescent="0.25">
      <c r="A122" s="2" t="s">
        <v>744</v>
      </c>
      <c r="B122" s="507" t="str">
        <f t="shared" si="0"/>
        <v>Planuojama paremti projektų, skirtų inovacijoms vietos lygiu diegti (rodiklis L710)</v>
      </c>
      <c r="C122" s="675">
        <f>'10'!E46</f>
        <v>2</v>
      </c>
    </row>
    <row r="123" spans="1:3" x14ac:dyDescent="0.25">
      <c r="A123" s="2" t="s">
        <v>745</v>
      </c>
      <c r="B123" s="676" t="str">
        <f t="shared" si="0"/>
        <v>Lyčių lygybė ir nediskriminavimas:</v>
      </c>
      <c r="C123" s="672"/>
    </row>
    <row r="124" spans="1:3" ht="30" x14ac:dyDescent="0.25">
      <c r="A124" s="2" t="s">
        <v>746</v>
      </c>
      <c r="B124" s="507" t="str">
        <f t="shared" si="0"/>
        <v>Ar pagal priemonę finansuojami projektai, skirti lyčių lygybei ir nediskriminavimui?</v>
      </c>
      <c r="C124" s="668" t="str">
        <f>'10'!E48</f>
        <v>Ne</v>
      </c>
    </row>
    <row r="125" spans="1:3" x14ac:dyDescent="0.25">
      <c r="A125" s="2" t="s">
        <v>747</v>
      </c>
      <c r="B125" s="507" t="str">
        <f t="shared" si="0"/>
        <v>Pasirinkimo pagrindimas (jei taip, kaip bus užtikrinta)</v>
      </c>
      <c r="C125" s="673" t="str">
        <f>'10'!E49</f>
        <v>Netaikoma.</v>
      </c>
    </row>
    <row r="126" spans="1:3" x14ac:dyDescent="0.25">
      <c r="A126" s="2" t="s">
        <v>748</v>
      </c>
      <c r="B126" s="676" t="str">
        <f t="shared" si="0"/>
        <v>Jaunimas:</v>
      </c>
      <c r="C126" s="672"/>
    </row>
    <row r="127" spans="1:3" ht="30" x14ac:dyDescent="0.25">
      <c r="A127" s="2" t="s">
        <v>749</v>
      </c>
      <c r="B127" s="507" t="str">
        <f t="shared" si="0"/>
        <v>Ar pagal priemonę finansuojami projektai, skirti jaunimui?</v>
      </c>
      <c r="C127" s="668" t="str">
        <f>'10'!E51</f>
        <v>Ne</v>
      </c>
    </row>
    <row r="128" spans="1:3" x14ac:dyDescent="0.25">
      <c r="A128" s="2" t="s">
        <v>750</v>
      </c>
      <c r="B128" s="507" t="str">
        <f t="shared" si="0"/>
        <v>Pasirinkimo pagrindimas (jei taip, kaip bus užtikrinta)</v>
      </c>
      <c r="C128" s="673" t="str">
        <f>'10'!E52</f>
        <v>Netaikoma.</v>
      </c>
    </row>
    <row r="129" spans="1:3" x14ac:dyDescent="0.25">
      <c r="A129" s="2" t="s">
        <v>751</v>
      </c>
      <c r="B129" s="671" t="str">
        <f t="shared" si="0"/>
        <v>E dalis. Priemonės rezultato rodikliai:</v>
      </c>
      <c r="C129" s="672"/>
    </row>
    <row r="130" spans="1:3" x14ac:dyDescent="0.25">
      <c r="A130" s="2" t="s">
        <v>752</v>
      </c>
      <c r="B130" s="676" t="str">
        <f t="shared" si="0"/>
        <v>SP rezultato rodiklių taikymas priemonei:</v>
      </c>
      <c r="C130" s="672"/>
    </row>
    <row r="131" spans="1:3" x14ac:dyDescent="0.25">
      <c r="A131" s="2" t="s">
        <v>753</v>
      </c>
      <c r="B131" s="677" t="str">
        <f t="shared" si="0"/>
        <v>R.3</v>
      </c>
      <c r="C131" s="678" t="str">
        <f>'10'!E55</f>
        <v>Ne</v>
      </c>
    </row>
    <row r="132" spans="1:3" x14ac:dyDescent="0.25">
      <c r="A132" s="2" t="s">
        <v>754</v>
      </c>
      <c r="B132" s="677" t="str">
        <f t="shared" si="0"/>
        <v>R.37</v>
      </c>
      <c r="C132" s="678" t="str">
        <f>'10'!E56</f>
        <v>Taip</v>
      </c>
    </row>
    <row r="133" spans="1:3" x14ac:dyDescent="0.25">
      <c r="A133" s="2" t="s">
        <v>755</v>
      </c>
      <c r="B133" s="677" t="str">
        <f t="shared" si="0"/>
        <v>R.39</v>
      </c>
      <c r="C133" s="678" t="str">
        <f>'10'!E57</f>
        <v>Taip</v>
      </c>
    </row>
    <row r="134" spans="1:3" x14ac:dyDescent="0.25">
      <c r="A134" s="2" t="s">
        <v>756</v>
      </c>
      <c r="B134" s="677" t="str">
        <f t="shared" si="0"/>
        <v>R.41</v>
      </c>
      <c r="C134" s="678" t="str">
        <f>'10'!E58</f>
        <v>Taip</v>
      </c>
    </row>
    <row r="135" spans="1:3" x14ac:dyDescent="0.25">
      <c r="A135" s="2" t="s">
        <v>757</v>
      </c>
      <c r="B135" s="677" t="str">
        <f t="shared" si="0"/>
        <v>R.42</v>
      </c>
      <c r="C135" s="678" t="str">
        <f>'10'!E59</f>
        <v>Ne</v>
      </c>
    </row>
    <row r="136" spans="1:3" x14ac:dyDescent="0.25">
      <c r="A136" s="2" t="s">
        <v>758</v>
      </c>
      <c r="B136" s="676" t="str">
        <f t="shared" si="0"/>
        <v>VPS rodiklių taikymas priemonei:</v>
      </c>
      <c r="C136" s="672"/>
    </row>
    <row r="137" spans="1:3" x14ac:dyDescent="0.25">
      <c r="A137" s="2" t="s">
        <v>759</v>
      </c>
      <c r="B137" s="677" t="str">
        <f t="shared" si="0"/>
        <v>ŠAKI-P.1</v>
      </c>
      <c r="C137" s="678" t="str">
        <f>'10'!E61</f>
        <v>Ne</v>
      </c>
    </row>
    <row r="138" spans="1:3" x14ac:dyDescent="0.25">
      <c r="A138" s="2" t="s">
        <v>760</v>
      </c>
      <c r="B138" s="677" t="str">
        <f t="shared" si="0"/>
        <v>ŠAKI-P.2</v>
      </c>
      <c r="C138" s="678" t="str">
        <f>'10'!E62</f>
        <v>Ne</v>
      </c>
    </row>
    <row r="139" spans="1:3" x14ac:dyDescent="0.25">
      <c r="A139" s="2" t="s">
        <v>761</v>
      </c>
      <c r="B139" s="677" t="str">
        <f t="shared" si="0"/>
        <v>ŠAKI-P.3</v>
      </c>
      <c r="C139" s="678" t="str">
        <f>'10'!E63</f>
        <v>Ne</v>
      </c>
    </row>
    <row r="140" spans="1:3" x14ac:dyDescent="0.25">
      <c r="A140" s="2" t="s">
        <v>762</v>
      </c>
      <c r="B140" s="677" t="str">
        <f t="shared" si="0"/>
        <v>ŠAKI-P.4</v>
      </c>
      <c r="C140" s="678" t="str">
        <f>'10'!E64</f>
        <v>Ne</v>
      </c>
    </row>
    <row r="141" spans="1:3" x14ac:dyDescent="0.25">
      <c r="A141" s="2" t="s">
        <v>763</v>
      </c>
      <c r="B141" s="677" t="str">
        <f t="shared" si="0"/>
        <v>ŠAKI-P.5</v>
      </c>
      <c r="C141" s="678" t="str">
        <f>'10'!E65</f>
        <v>Ne</v>
      </c>
    </row>
    <row r="142" spans="1:3" x14ac:dyDescent="0.25">
      <c r="A142" s="2" t="s">
        <v>764</v>
      </c>
      <c r="B142" s="677" t="str">
        <f t="shared" si="0"/>
        <v>ŠAKI-P.6</v>
      </c>
      <c r="C142" s="678" t="str">
        <f>'10'!E66</f>
        <v>Ne</v>
      </c>
    </row>
    <row r="143" spans="1:3" x14ac:dyDescent="0.25">
      <c r="A143" s="2" t="s">
        <v>765</v>
      </c>
      <c r="B143" s="677" t="str">
        <f t="shared" si="0"/>
        <v>ŠAKI-P.7</v>
      </c>
      <c r="C143" s="678" t="str">
        <f>'10'!E67</f>
        <v>Ne</v>
      </c>
    </row>
    <row r="144" spans="1:3" x14ac:dyDescent="0.25">
      <c r="A144" s="2" t="s">
        <v>766</v>
      </c>
      <c r="B144" s="677" t="str">
        <f t="shared" si="0"/>
        <v>ŠAKI-P.8</v>
      </c>
      <c r="C144" s="678" t="str">
        <f>'10'!E68</f>
        <v>Ne</v>
      </c>
    </row>
    <row r="145" spans="1:3" x14ac:dyDescent="0.25">
      <c r="A145" s="2" t="s">
        <v>767</v>
      </c>
      <c r="B145" s="677" t="str">
        <f t="shared" si="0"/>
        <v>ŠAKI-P.9</v>
      </c>
      <c r="C145" s="678" t="str">
        <f>'10'!E69</f>
        <v>Ne</v>
      </c>
    </row>
    <row r="146" spans="1:3" x14ac:dyDescent="0.25">
      <c r="A146" s="2" t="s">
        <v>768</v>
      </c>
      <c r="B146" s="679" t="str">
        <f t="shared" si="0"/>
        <v>ŠAKI-P.10</v>
      </c>
      <c r="C146" s="680" t="str">
        <f>'10'!E70</f>
        <v>Ne</v>
      </c>
    </row>
    <row r="147" spans="1:3" x14ac:dyDescent="0.25">
      <c r="A147" s="2" t="s">
        <v>769</v>
      </c>
      <c r="B147" s="671" t="str">
        <f t="shared" si="0"/>
        <v>F dalis. Pagal priemonę remiamų projektų pobūdis:</v>
      </c>
      <c r="C147" s="672"/>
    </row>
    <row r="148" spans="1:3" x14ac:dyDescent="0.25">
      <c r="A148" s="2" t="s">
        <v>770</v>
      </c>
      <c r="B148" s="667" t="str">
        <f t="shared" ref="B148:B157" si="1">B71</f>
        <v>Remiami pelno projektai</v>
      </c>
      <c r="C148" s="668" t="str">
        <f>'10'!E72</f>
        <v>Taip</v>
      </c>
    </row>
    <row r="149" spans="1:3" ht="60" x14ac:dyDescent="0.25">
      <c r="A149" s="2" t="s">
        <v>771</v>
      </c>
      <c r="B149" s="669" t="str">
        <f t="shared" si="1"/>
        <v>Remiami projektai, susiję su žinių perdavimu, įskaitant konsultacijas, mokymą ir keitimąsi žiniomis apie tvarią, ekonominę, socialinę, aplinką ir klimatą tausojančią veiklą (aktualu rodikliui L801)</v>
      </c>
      <c r="C149" s="668" t="str">
        <f>'10'!E73</f>
        <v>Ne</v>
      </c>
    </row>
    <row r="150" spans="1:3" ht="75" x14ac:dyDescent="0.25">
      <c r="A150" s="2" t="s">
        <v>772</v>
      </c>
      <c r="B150" s="669" t="str">
        <f t="shared" si="1"/>
        <v>Remiami projektai, susiję su gamintojų organizacijomis, vietinėmis rinkomis, trumpomis tiekimo grandinėmis ir kokybės schemomis, įskaitant paramą investicijoms, rinkodaros veiklą ir kt. (aktualu rodikliui L802)</v>
      </c>
      <c r="C150" s="668" t="str">
        <f>'10'!E74</f>
        <v>Ne</v>
      </c>
    </row>
    <row r="151" spans="1:3" ht="45" x14ac:dyDescent="0.25">
      <c r="A151" s="2" t="s">
        <v>773</v>
      </c>
      <c r="B151" s="669" t="str">
        <f t="shared" si="1"/>
        <v>Remiami projektai, susiję su atsinaujinančios energijos gamybos pajėgumais, įskaitant biologinę (aktualu rodikliui L803)</v>
      </c>
      <c r="C151" s="668" t="str">
        <f>'10'!E75</f>
        <v>Ne</v>
      </c>
    </row>
    <row r="152" spans="1:3" ht="60" x14ac:dyDescent="0.25">
      <c r="A152" s="2" t="s">
        <v>774</v>
      </c>
      <c r="B152" s="669" t="str">
        <f t="shared" si="1"/>
        <v>Remiami projektai, prisidedantys prie aplinkos tvarumo, klimato kaitos švelninimo bei prisitaikymo prie jos tikslų įgyvendinimo kaimo vietovėse (aktualu rodikliui L804)</v>
      </c>
      <c r="C152" s="668" t="str">
        <f>'10'!E76</f>
        <v>Ne</v>
      </c>
    </row>
    <row r="153" spans="1:3" ht="30" x14ac:dyDescent="0.25">
      <c r="A153" s="2" t="s">
        <v>775</v>
      </c>
      <c r="B153" s="669" t="str">
        <f t="shared" si="1"/>
        <v>Remiami projektai, kurie kuria darbo vietas (aktualu rodikliui L805)</v>
      </c>
      <c r="C153" s="668" t="str">
        <f>'10'!E77</f>
        <v>Taip</v>
      </c>
    </row>
    <row r="154" spans="1:3" ht="30" x14ac:dyDescent="0.25">
      <c r="A154" s="2" t="s">
        <v>776</v>
      </c>
      <c r="B154" s="669" t="str">
        <f t="shared" si="1"/>
        <v>Remiami kaimo verslų, įskaitant bioekonomiką, projektai (aktualu rodikliui L 806)</v>
      </c>
      <c r="C154" s="668" t="str">
        <f>'10'!E78</f>
        <v>Taip</v>
      </c>
    </row>
    <row r="155" spans="1:3" ht="30" x14ac:dyDescent="0.25">
      <c r="A155" s="2" t="s">
        <v>777</v>
      </c>
      <c r="B155" s="669" t="str">
        <f t="shared" si="1"/>
        <v>Remiami projektai, susiję su sumanių kaimų strategijomis (aktualu rodikliui L807)</v>
      </c>
      <c r="C155" s="668" t="str">
        <f>'10'!E79</f>
        <v>Ne</v>
      </c>
    </row>
    <row r="156" spans="1:3" ht="30" x14ac:dyDescent="0.25">
      <c r="A156" s="2" t="s">
        <v>778</v>
      </c>
      <c r="B156" s="669" t="str">
        <f t="shared" si="1"/>
        <v>Remiami projektai, gerinantys paslaugų prieinamumą ir infrastruktūrą (aktualu rodikliui L808)</v>
      </c>
      <c r="C156" s="668" t="str">
        <f>'10'!E80</f>
        <v>Taip</v>
      </c>
    </row>
    <row r="157" spans="1:3" ht="30" x14ac:dyDescent="0.25">
      <c r="A157" s="2" t="s">
        <v>779</v>
      </c>
      <c r="B157" s="669" t="str">
        <f t="shared" si="1"/>
        <v>Remiami socialinės įtraukties projektai (aktualu rodikliui L809)</v>
      </c>
      <c r="C157" s="668" t="str">
        <f>'10'!E81</f>
        <v>Ne</v>
      </c>
    </row>
    <row r="158" spans="1:3" x14ac:dyDescent="0.25">
      <c r="A158" s="2"/>
      <c r="B158" s="645"/>
      <c r="C158" s="681"/>
    </row>
    <row r="159" spans="1:3" x14ac:dyDescent="0.25">
      <c r="A159" s="1"/>
      <c r="B159" s="360"/>
      <c r="C159" s="682" t="str">
        <f>'10'!F6</f>
        <v>3 priemonė</v>
      </c>
    </row>
    <row r="160" spans="1:3" ht="30" x14ac:dyDescent="0.25">
      <c r="A160" s="2" t="s">
        <v>188</v>
      </c>
      <c r="B160" s="507" t="str">
        <f>B83</f>
        <v>Priemonės pavadinimas</v>
      </c>
      <c r="C160" s="666" t="str">
        <f>'10'!F7</f>
        <v>Privataus ir viešojo sektoriaus  bendradarbiavimo plėtra</v>
      </c>
    </row>
    <row r="161" spans="1:3" ht="30" x14ac:dyDescent="0.25">
      <c r="A161" s="2" t="s">
        <v>189</v>
      </c>
      <c r="B161" s="667" t="str">
        <f t="shared" ref="B161:B224" si="2">B84</f>
        <v>Priemonės rūšis</v>
      </c>
      <c r="C161" s="666" t="str">
        <f>'10'!F8</f>
        <v>Ūkio subjektų (fizinių ir (arba) juridinių asmenų) bendradarbiavimas</v>
      </c>
    </row>
    <row r="162" spans="1:3" ht="30" x14ac:dyDescent="0.25">
      <c r="A162" s="2" t="s">
        <v>190</v>
      </c>
      <c r="B162" s="667" t="str">
        <f t="shared" si="2"/>
        <v>VVG teritorijos poreikių, kuriuos tenkina priemonė, skaičius</v>
      </c>
      <c r="C162" s="666">
        <f>'10'!F9</f>
        <v>3</v>
      </c>
    </row>
    <row r="163" spans="1:3" x14ac:dyDescent="0.25">
      <c r="A163" s="2" t="s">
        <v>191</v>
      </c>
      <c r="B163" s="667" t="str">
        <f t="shared" si="2"/>
        <v>BŽŪP tikslų, kuriuos įgyvendina priemonė, skaičius</v>
      </c>
      <c r="C163" s="666">
        <f>'10'!F10</f>
        <v>2</v>
      </c>
    </row>
    <row r="164" spans="1:3" ht="60" x14ac:dyDescent="0.25">
      <c r="A164" s="2" t="s">
        <v>192</v>
      </c>
      <c r="B164" s="667" t="str">
        <f t="shared" si="2"/>
        <v>Pagrindinis BŽŪP tikslas, kurį įgyvendina VPS priemonė</v>
      </c>
      <c r="C164" s="668" t="str">
        <f>'10'!F11</f>
        <v>SO8. Skatinti užimtumą, augimą, lyčių lygybę, įskaitant moterų dalyvavimą ūkininkavimo veikloje, socialinę įtrauktį ir vietos plėtrą kaimo vietovėse, įskaitant žiedinę bioekonomiką ir tvarią miškininkystę</v>
      </c>
    </row>
    <row r="165" spans="1:3" ht="30" x14ac:dyDescent="0.25">
      <c r="A165" s="2" t="s">
        <v>193</v>
      </c>
      <c r="B165" s="669" t="str">
        <f t="shared" si="2"/>
        <v>Ar priemonė prisideda prie 4 konkretaus BŽŪP tikslo? (tikslas nurodytas 5 lape)</v>
      </c>
      <c r="C165" s="668" t="str">
        <f>'10'!F12</f>
        <v>Ne</v>
      </c>
    </row>
    <row r="166" spans="1:3" ht="30" x14ac:dyDescent="0.25">
      <c r="A166" s="2" t="s">
        <v>194</v>
      </c>
      <c r="B166" s="669" t="str">
        <f t="shared" si="2"/>
        <v>Ar priemonė prisideda prie 5 konkretaus BŽŪP tikslo? (tikslas nurodytas 5 lape)</v>
      </c>
      <c r="C166" s="668" t="str">
        <f>'10'!F13</f>
        <v>Ne</v>
      </c>
    </row>
    <row r="167" spans="1:3" ht="30" x14ac:dyDescent="0.25">
      <c r="A167" s="2" t="s">
        <v>195</v>
      </c>
      <c r="B167" s="669" t="str">
        <f t="shared" si="2"/>
        <v>Ar priemonė prisideda prie 6 konkretaus BŽŪP tikslo? (tikslas nurodytas 5 lape)</v>
      </c>
      <c r="C167" s="668" t="str">
        <f>'10'!F14</f>
        <v>Ne</v>
      </c>
    </row>
    <row r="168" spans="1:3" ht="30" x14ac:dyDescent="0.25">
      <c r="A168" s="2" t="s">
        <v>196</v>
      </c>
      <c r="B168" s="669" t="str">
        <f t="shared" si="2"/>
        <v>Ar priemonė prisideda prie 9 konkretaus BŽŪP tikslo? (tikslas nurodytas 5 lape)</v>
      </c>
      <c r="C168" s="668" t="str">
        <f>'10'!F15</f>
        <v>Taip</v>
      </c>
    </row>
    <row r="169" spans="1:3" x14ac:dyDescent="0.25">
      <c r="A169" s="2" t="s">
        <v>94</v>
      </c>
      <c r="B169" s="671" t="str">
        <f t="shared" si="2"/>
        <v>A dalis. Priemonės intervencijos logika:</v>
      </c>
      <c r="C169" s="672"/>
    </row>
    <row r="170" spans="1:3" ht="285" x14ac:dyDescent="0.25">
      <c r="A170" s="2" t="s">
        <v>197</v>
      </c>
      <c r="B170" s="669" t="str">
        <f t="shared" si="2"/>
        <v>Priemonės tikslas, ryšys su pagrindiniu BŽŪP tikslu ir VVG teritorijos poreikiais (problemomis ir (arba) potencialu), ryšys su VPS tema (jei taikoma)</v>
      </c>
      <c r="C170" s="673" t="str">
        <f>'10'!F17</f>
        <v>Priemonės tikslas -  skatinti viešo ir privataus sektorių partnerysę, fizinių ir juridinių asmenų bendradarbiavimą, per naujų bendradarbiavimo formų kūrimą ir skaitmeninių bei kitų pažangių sprendimų taikymą, taip prisidedant prie regiono etninio savitumo stiprinimo, tradicinių amatų, regioninių produktų ir kitų vietos išteklių pritaikymo vietos gyventojų ir turistų poreikiams, kuriant ir teikiant patrauklias ir kokybiškas paslaugas.
Priemonė siejasi su pagrindiniu BŽŪP tikslu, kadangi bus prisidedama prie ekonominio augimo plėtojant paslaugas bei vystant regioninius produktus bendradarbiaujant įvairių sektorių organizacijoms. Ši priemonė prisidės ir prie organizacinių kompetencijų gerinimo per įgyjamą naują patirtį. Didinant krašto patrauklumą, stiprinant Zanavykų etninį savitumą per tradicinių amatų ir regioninių produktų vystymą ir intrgraciją į turizmo paslaugas bus prisidedama prie turizmo potencialo didinimo (VPS temos).</v>
      </c>
    </row>
    <row r="171" spans="1:3" ht="60" x14ac:dyDescent="0.25">
      <c r="A171" s="2" t="s">
        <v>198</v>
      </c>
      <c r="B171" s="667" t="str">
        <f t="shared" si="2"/>
        <v>Pokytis, kurio siekiama VPS priemone</v>
      </c>
      <c r="C171" s="673" t="str">
        <f>'10'!F18</f>
        <v>Siekiamas pokytis - sukuriama tvirta tarpsektorinė partnerystė, kuri užtikrins vietos išteklių integraciją į turizmo paslaugas, taip prisidėdama prie teritorijos kryptingo ekonomikos augimo.</v>
      </c>
    </row>
    <row r="172" spans="1:3" ht="30" x14ac:dyDescent="0.25">
      <c r="A172" s="2" t="s">
        <v>199</v>
      </c>
      <c r="B172" s="507" t="str">
        <f t="shared" si="2"/>
        <v>Kaip priemonė prisidės prie horizontalaus tikslo d įgyvendinimo? (pildoma, jei taikoma)</v>
      </c>
      <c r="C172" s="673" t="str">
        <f>'10'!F19</f>
        <v>Netaikoma.</v>
      </c>
    </row>
    <row r="173" spans="1:3" ht="30" x14ac:dyDescent="0.25">
      <c r="A173" s="2" t="s">
        <v>200</v>
      </c>
      <c r="B173" s="507" t="str">
        <f t="shared" si="2"/>
        <v>Kaip priemonė prisidės prie horizontalaus tikslo e įgyvendinimo? (pildoma, jei taikoma)</v>
      </c>
      <c r="C173" s="673" t="str">
        <f>'10'!F20</f>
        <v>Netaikoma.</v>
      </c>
    </row>
    <row r="174" spans="1:3" ht="30" x14ac:dyDescent="0.25">
      <c r="A174" s="2" t="s">
        <v>201</v>
      </c>
      <c r="B174" s="507" t="str">
        <f t="shared" si="2"/>
        <v>Kaip priemonė prisidės prie horizontalaus tikslo f įgyvendinimo? (pildoma, jei taikoma)</v>
      </c>
      <c r="C174" s="673" t="str">
        <f>'10'!F21</f>
        <v>Netaikoma.</v>
      </c>
    </row>
    <row r="175" spans="1:3" ht="60" x14ac:dyDescent="0.25">
      <c r="A175" s="2" t="s">
        <v>202</v>
      </c>
      <c r="B175" s="507" t="str">
        <f t="shared" si="2"/>
        <v>Kaip priemonė prisidės prie horizontalaus tikslo i įgyvendinimo? (pildoma, jei taikoma)</v>
      </c>
      <c r="C175" s="673" t="str">
        <f>'10'!F22</f>
        <v>Veiklomis bus siekiama prisidėti prie visuomenės poreikių, susijudių su maistu ir sveikata, prisidedant prie sąmoningo maosto produktų vartojimo ir rūpinimosi sveikata.</v>
      </c>
    </row>
    <row r="176" spans="1:3" ht="30" x14ac:dyDescent="0.25">
      <c r="A176" s="2" t="s">
        <v>203</v>
      </c>
      <c r="B176" s="671" t="str">
        <f t="shared" si="2"/>
        <v>B dalis. Pareiškėjų ir projektų tinkamumo sąlygos, projektų atrankos principai:</v>
      </c>
      <c r="C176" s="672"/>
    </row>
    <row r="177" spans="1:3" ht="90" x14ac:dyDescent="0.25">
      <c r="A177" s="2" t="s">
        <v>204</v>
      </c>
      <c r="B177" s="507" t="str">
        <f t="shared" si="2"/>
        <v>Pagal priemonę remiamos veiklos</v>
      </c>
      <c r="C177" s="673" t="str">
        <f>'10'!F24</f>
        <v>Remiamos įvairios bendradarbiavimo veiklos, skirtos viešo ir privataus sektorių partnerystės (su bent 2 partneriais) plėtrai, teikiant su turizmo plėtra susijusias paslaugas, investicijos į materialinį ir nematerialinį turtą  ir kitas  projekto tikslams pasiekti reikalingas paslaugas.</v>
      </c>
    </row>
    <row r="178" spans="1:3" ht="45" x14ac:dyDescent="0.25">
      <c r="A178" s="2" t="s">
        <v>205</v>
      </c>
      <c r="B178" s="667" t="str">
        <f t="shared" si="2"/>
        <v>Tinkami pareiškėjai ir partneriai (jei taikomas reikalavimas projektus įgyvendinti su partneriais)</v>
      </c>
      <c r="C178" s="673" t="str">
        <f>'10'!F25</f>
        <v xml:space="preserve">VVG teritorijoje registruoti ir/ar veiklą vykdantys privatūs asmenys (atitinkantys SVV keliamus reikalavimus) ir viešieji juridiniai asmenys.  </v>
      </c>
    </row>
    <row r="179" spans="1:3" ht="30" x14ac:dyDescent="0.25">
      <c r="A179" s="2" t="s">
        <v>206</v>
      </c>
      <c r="B179" s="667" t="str">
        <f t="shared" si="2"/>
        <v>Priemonės tikslinė grupė (pildoma, jei nesutampa su tinkamais pareiškėjais ir (arba) partneriais)</v>
      </c>
      <c r="C179" s="673" t="str">
        <f>'10'!F26</f>
        <v>VVG teritorijos gyventojai ir svečiai; Verslo, NVO ir viešajame sektoriuje veikiančios įstaigos.</v>
      </c>
    </row>
    <row r="180" spans="1:3" ht="45" x14ac:dyDescent="0.25">
      <c r="A180" s="2" t="s">
        <v>725</v>
      </c>
      <c r="B180" s="507" t="str">
        <f t="shared" si="2"/>
        <v>Tinkamumo sąlygos pareiškėjams ir projektams</v>
      </c>
      <c r="C180" s="673" t="str">
        <f>'10'!F27</f>
        <v>Tinkamumo sąlygos numatytos Lietuvos žemės ūkio ir kaimo plėtros 2023–2027 m. strateginiame plane ir Vietos projektų administravimo taisyklėse.</v>
      </c>
    </row>
    <row r="181" spans="1:3" ht="120" x14ac:dyDescent="0.25">
      <c r="A181" s="2" t="s">
        <v>726</v>
      </c>
      <c r="B181" s="669" t="str">
        <f t="shared" si="2"/>
        <v>Projektų atrankos principai</v>
      </c>
      <c r="C181" s="673" t="str">
        <f>'10'!F28</f>
        <v xml:space="preserve">Prioritetas skiriamas  projektams, kai:                                       1. planuojama teikti paslaugas kaimo vietovių gyventojams ir turistams.
2. naudojami vietos ištekliai (vietos žaliavos, viešoji infrastruktūra, gamtos gėrybės, kultūros ir istorijos paveldas ir pan.).
3. užtikrinama didesnė partnerių įvairovė (skirtingi sektoriai) ir apimama didesnė  teritorinė aprėptis.    </v>
      </c>
    </row>
    <row r="182" spans="1:3" x14ac:dyDescent="0.25">
      <c r="A182" s="2" t="s">
        <v>727</v>
      </c>
      <c r="B182" s="507" t="str">
        <f t="shared" si="2"/>
        <v>Planuojamų kvietimų teikti paraiškas skaičius</v>
      </c>
      <c r="C182" s="666">
        <f>'10'!F29</f>
        <v>1</v>
      </c>
    </row>
    <row r="183" spans="1:3" x14ac:dyDescent="0.25">
      <c r="A183" s="2" t="s">
        <v>728</v>
      </c>
      <c r="B183" s="647" t="str">
        <f t="shared" si="2"/>
        <v>C dalis. Paramos dydžiai:</v>
      </c>
      <c r="C183" s="672"/>
    </row>
    <row r="184" spans="1:3" x14ac:dyDescent="0.25">
      <c r="A184" s="2" t="s">
        <v>729</v>
      </c>
      <c r="B184" s="507" t="str">
        <f t="shared" si="2"/>
        <v>Didžiausia paramos suma vietos projektui, Eur</v>
      </c>
      <c r="C184" s="673" t="str">
        <f>'10'!F31</f>
        <v xml:space="preserve">98506.40 </v>
      </c>
    </row>
    <row r="185" spans="1:3" ht="45" x14ac:dyDescent="0.25">
      <c r="A185" s="2" t="s">
        <v>730</v>
      </c>
      <c r="B185" s="507" t="str">
        <f t="shared" si="2"/>
        <v xml:space="preserve">Paramos lyginamoji dalis, proc. </v>
      </c>
      <c r="C185" s="673" t="str">
        <f>'10'!F32</f>
        <v>Priemonėje galimi keli intensyvumai (nuo 40 iki 95 proc.), priklausomai nuo planuojamų veiklų pobūdžio ir tinkamų pareiškėjų ir partnerių tipo</v>
      </c>
    </row>
    <row r="186" spans="1:3" x14ac:dyDescent="0.25">
      <c r="A186" s="2" t="s">
        <v>731</v>
      </c>
      <c r="B186" s="507" t="str">
        <f t="shared" si="2"/>
        <v>Planuojama paramos suma priemonei, Eur</v>
      </c>
      <c r="C186" s="674">
        <f>'10'!F33</f>
        <v>98506.4</v>
      </c>
    </row>
    <row r="187" spans="1:3" x14ac:dyDescent="0.25">
      <c r="A187" s="2" t="s">
        <v>732</v>
      </c>
      <c r="B187" s="507" t="str">
        <f t="shared" si="2"/>
        <v>Planuojama paremti projektų (rodiklis L700)</v>
      </c>
      <c r="C187" s="675">
        <f>'10'!F34</f>
        <v>1</v>
      </c>
    </row>
    <row r="188" spans="1:3" ht="45" x14ac:dyDescent="0.25">
      <c r="A188" s="2" t="s">
        <v>733</v>
      </c>
      <c r="B188" s="507" t="str">
        <f t="shared" si="2"/>
        <v>Paaiškinimas, kaip nustatyta rodiklio L700 reikšmė</v>
      </c>
      <c r="C188" s="673" t="str">
        <f>'10'!F35</f>
        <v>Remiantis įgyvendintų priemonių patirtimi nustatyta vidutinė paramos suma ir planuojamas projektų skaičius.</v>
      </c>
    </row>
    <row r="189" spans="1:3" ht="30" x14ac:dyDescent="0.25">
      <c r="A189" s="2" t="s">
        <v>734</v>
      </c>
      <c r="B189" s="647" t="str">
        <f t="shared" si="2"/>
        <v>D dalis. Priemonės indėlis į ES ir nacionalinių horizontaliųjų principų įgyvendinimą:</v>
      </c>
      <c r="C189" s="672"/>
    </row>
    <row r="190" spans="1:3" x14ac:dyDescent="0.25">
      <c r="A190" s="2" t="s">
        <v>735</v>
      </c>
      <c r="B190" s="676" t="str">
        <f t="shared" si="2"/>
        <v>Subregioninės vietovės principas:</v>
      </c>
      <c r="C190" s="672"/>
    </row>
    <row r="191" spans="1:3" ht="30" x14ac:dyDescent="0.25">
      <c r="A191" s="2" t="s">
        <v>736</v>
      </c>
      <c r="B191" s="507" t="str">
        <f t="shared" si="2"/>
        <v>Ar siekiama, kad pagal priemonę finansuojami projektai apimtų visas VVG teritorijos seniūnijas?</v>
      </c>
      <c r="C191" s="668" t="str">
        <f>'10'!F38</f>
        <v>Ne</v>
      </c>
    </row>
    <row r="192" spans="1:3" x14ac:dyDescent="0.25">
      <c r="A192" s="2" t="s">
        <v>737</v>
      </c>
      <c r="B192" s="507" t="str">
        <f t="shared" si="2"/>
        <v>Pasirinkimo pagrindimas</v>
      </c>
      <c r="C192" s="673" t="str">
        <f>'10'!F39</f>
        <v>Netaikoma.</v>
      </c>
    </row>
    <row r="193" spans="1:3" x14ac:dyDescent="0.25">
      <c r="A193" s="2" t="s">
        <v>738</v>
      </c>
      <c r="B193" s="676" t="str">
        <f t="shared" si="2"/>
        <v>Partnerystės principas:</v>
      </c>
      <c r="C193" s="672"/>
    </row>
    <row r="194" spans="1:3" ht="30" x14ac:dyDescent="0.25">
      <c r="A194" s="2" t="s">
        <v>739</v>
      </c>
      <c r="B194" s="507" t="str">
        <f t="shared" si="2"/>
        <v>Ar siekiama, kad pagal priemonę finansuojami projektai būtų vykdomi su partneriais?</v>
      </c>
      <c r="C194" s="668" t="str">
        <f>'10'!F41</f>
        <v>Taip, privalomai</v>
      </c>
    </row>
    <row r="195" spans="1:3" ht="75" x14ac:dyDescent="0.25">
      <c r="A195" s="2" t="s">
        <v>740</v>
      </c>
      <c r="B195" s="507" t="str">
        <f t="shared" si="2"/>
        <v>Pasirinkimo pagrindimas</v>
      </c>
      <c r="C195" s="673" t="str">
        <f>'10'!F42</f>
        <v>Veikla iš esmės yra skirta bendradarbiavimo stiprinimui, todėl partnerystė projekte yra būtina. Prioritetas bus skiriamas projektams, kurie įtraukė didesnę partnerių įvairovę iš skirtingų sektorių ir apima didesnę teritorinę aprėptį.</v>
      </c>
    </row>
    <row r="196" spans="1:3" x14ac:dyDescent="0.25">
      <c r="A196" s="2" t="s">
        <v>741</v>
      </c>
      <c r="B196" s="676" t="str">
        <f t="shared" si="2"/>
        <v>Inovacijų principas:</v>
      </c>
      <c r="C196" s="672"/>
    </row>
    <row r="197" spans="1:3" ht="30" x14ac:dyDescent="0.25">
      <c r="A197" s="2" t="s">
        <v>742</v>
      </c>
      <c r="B197" s="507" t="str">
        <f t="shared" si="2"/>
        <v>Ar siekiama, kad pagal priemonę finansuojami projektai būtų skirti inovacijoms vietos lygiu diegti?</v>
      </c>
      <c r="C197" s="668" t="str">
        <f>'10'!F44</f>
        <v>Taip, pasirinktinai</v>
      </c>
    </row>
    <row r="198" spans="1:3" x14ac:dyDescent="0.25">
      <c r="A198" s="2" t="s">
        <v>743</v>
      </c>
      <c r="B198" s="507" t="str">
        <f t="shared" si="2"/>
        <v>Pasirinkimo pagrindimas</v>
      </c>
      <c r="C198" s="673" t="str">
        <f>'10'!F45</f>
        <v>Esant poreikiui gali būti diegiamos inovacijos.</v>
      </c>
    </row>
    <row r="199" spans="1:3" ht="30" x14ac:dyDescent="0.25">
      <c r="A199" s="2" t="s">
        <v>744</v>
      </c>
      <c r="B199" s="507" t="str">
        <f t="shared" si="2"/>
        <v>Planuojama paremti projektų, skirtų inovacijoms vietos lygiu diegti (rodiklis L710)</v>
      </c>
      <c r="C199" s="675">
        <f>'10'!F46</f>
        <v>0</v>
      </c>
    </row>
    <row r="200" spans="1:3" x14ac:dyDescent="0.25">
      <c r="A200" s="2" t="s">
        <v>745</v>
      </c>
      <c r="B200" s="676" t="str">
        <f t="shared" si="2"/>
        <v>Lyčių lygybė ir nediskriminavimas:</v>
      </c>
      <c r="C200" s="672"/>
    </row>
    <row r="201" spans="1:3" ht="30" x14ac:dyDescent="0.25">
      <c r="A201" s="2" t="s">
        <v>746</v>
      </c>
      <c r="B201" s="507" t="str">
        <f t="shared" si="2"/>
        <v>Ar pagal priemonę finansuojami projektai, skirti lyčių lygybei ir nediskriminavimui?</v>
      </c>
      <c r="C201" s="668" t="str">
        <f>'10'!F48</f>
        <v>Ne</v>
      </c>
    </row>
    <row r="202" spans="1:3" x14ac:dyDescent="0.25">
      <c r="A202" s="2" t="s">
        <v>747</v>
      </c>
      <c r="B202" s="507" t="str">
        <f t="shared" si="2"/>
        <v>Pasirinkimo pagrindimas (jei taip, kaip bus užtikrinta)</v>
      </c>
      <c r="C202" s="673" t="str">
        <f>'10'!F49</f>
        <v>Netaikoma.</v>
      </c>
    </row>
    <row r="203" spans="1:3" x14ac:dyDescent="0.25">
      <c r="A203" s="2" t="s">
        <v>748</v>
      </c>
      <c r="B203" s="676" t="str">
        <f t="shared" si="2"/>
        <v>Jaunimas:</v>
      </c>
      <c r="C203" s="672"/>
    </row>
    <row r="204" spans="1:3" ht="30" x14ac:dyDescent="0.25">
      <c r="A204" s="2" t="s">
        <v>749</v>
      </c>
      <c r="B204" s="507" t="str">
        <f t="shared" si="2"/>
        <v>Ar pagal priemonę finansuojami projektai, skirti jaunimui?</v>
      </c>
      <c r="C204" s="668" t="str">
        <f>'10'!F51</f>
        <v>Ne</v>
      </c>
    </row>
    <row r="205" spans="1:3" x14ac:dyDescent="0.25">
      <c r="A205" s="2" t="s">
        <v>750</v>
      </c>
      <c r="B205" s="507" t="str">
        <f t="shared" si="2"/>
        <v>Pasirinkimo pagrindimas (jei taip, kaip bus užtikrinta)</v>
      </c>
      <c r="C205" s="673" t="str">
        <f>'10'!F52</f>
        <v>Netaikoma.</v>
      </c>
    </row>
    <row r="206" spans="1:3" x14ac:dyDescent="0.25">
      <c r="A206" s="2" t="s">
        <v>751</v>
      </c>
      <c r="B206" s="671" t="str">
        <f t="shared" si="2"/>
        <v>E dalis. Priemonės rezultato rodikliai:</v>
      </c>
      <c r="C206" s="672"/>
    </row>
    <row r="207" spans="1:3" x14ac:dyDescent="0.25">
      <c r="A207" s="2" t="s">
        <v>752</v>
      </c>
      <c r="B207" s="676" t="str">
        <f t="shared" si="2"/>
        <v>SP rezultato rodiklių taikymas priemonei:</v>
      </c>
      <c r="C207" s="672"/>
    </row>
    <row r="208" spans="1:3" x14ac:dyDescent="0.25">
      <c r="A208" s="2" t="s">
        <v>753</v>
      </c>
      <c r="B208" s="677" t="str">
        <f t="shared" si="2"/>
        <v>R.3</v>
      </c>
      <c r="C208" s="683" t="str">
        <f>'10'!F55</f>
        <v>Ne</v>
      </c>
    </row>
    <row r="209" spans="1:3" x14ac:dyDescent="0.25">
      <c r="A209" s="2" t="s">
        <v>754</v>
      </c>
      <c r="B209" s="677" t="str">
        <f t="shared" si="2"/>
        <v>R.37</v>
      </c>
      <c r="C209" s="683" t="str">
        <f>'10'!F56</f>
        <v>Ne</v>
      </c>
    </row>
    <row r="210" spans="1:3" x14ac:dyDescent="0.25">
      <c r="A210" s="2" t="s">
        <v>755</v>
      </c>
      <c r="B210" s="677" t="str">
        <f t="shared" si="2"/>
        <v>R.39</v>
      </c>
      <c r="C210" s="683" t="str">
        <f>'10'!F57</f>
        <v>Taip</v>
      </c>
    </row>
    <row r="211" spans="1:3" x14ac:dyDescent="0.25">
      <c r="A211" s="2" t="s">
        <v>756</v>
      </c>
      <c r="B211" s="677" t="str">
        <f t="shared" si="2"/>
        <v>R.41</v>
      </c>
      <c r="C211" s="683" t="str">
        <f>'10'!F58</f>
        <v>Taip</v>
      </c>
    </row>
    <row r="212" spans="1:3" x14ac:dyDescent="0.25">
      <c r="A212" s="2" t="s">
        <v>757</v>
      </c>
      <c r="B212" s="677" t="str">
        <f t="shared" si="2"/>
        <v>R.42</v>
      </c>
      <c r="C212" s="683" t="str">
        <f>'10'!F59</f>
        <v>Ne</v>
      </c>
    </row>
    <row r="213" spans="1:3" x14ac:dyDescent="0.25">
      <c r="A213" s="2" t="s">
        <v>758</v>
      </c>
      <c r="B213" s="676" t="str">
        <f t="shared" si="2"/>
        <v>VPS rodiklių taikymas priemonei:</v>
      </c>
      <c r="C213" s="684"/>
    </row>
    <row r="214" spans="1:3" x14ac:dyDescent="0.25">
      <c r="A214" s="2" t="s">
        <v>759</v>
      </c>
      <c r="B214" s="677" t="str">
        <f t="shared" si="2"/>
        <v>ŠAKI-P.1</v>
      </c>
      <c r="C214" s="683" t="str">
        <f>'10'!F61</f>
        <v>Ne</v>
      </c>
    </row>
    <row r="215" spans="1:3" x14ac:dyDescent="0.25">
      <c r="A215" s="2" t="s">
        <v>760</v>
      </c>
      <c r="B215" s="677" t="str">
        <f t="shared" si="2"/>
        <v>ŠAKI-P.2</v>
      </c>
      <c r="C215" s="683" t="str">
        <f>'10'!F62</f>
        <v>Ne</v>
      </c>
    </row>
    <row r="216" spans="1:3" x14ac:dyDescent="0.25">
      <c r="A216" s="2" t="s">
        <v>761</v>
      </c>
      <c r="B216" s="677" t="str">
        <f t="shared" si="2"/>
        <v>ŠAKI-P.3</v>
      </c>
      <c r="C216" s="683" t="str">
        <f>'10'!F63</f>
        <v>Ne</v>
      </c>
    </row>
    <row r="217" spans="1:3" x14ac:dyDescent="0.25">
      <c r="A217" s="2" t="s">
        <v>762</v>
      </c>
      <c r="B217" s="677" t="str">
        <f t="shared" si="2"/>
        <v>ŠAKI-P.4</v>
      </c>
      <c r="C217" s="683" t="str">
        <f>'10'!F64</f>
        <v>Ne</v>
      </c>
    </row>
    <row r="218" spans="1:3" x14ac:dyDescent="0.25">
      <c r="A218" s="2" t="s">
        <v>763</v>
      </c>
      <c r="B218" s="677" t="str">
        <f t="shared" si="2"/>
        <v>ŠAKI-P.5</v>
      </c>
      <c r="C218" s="683" t="str">
        <f>'10'!F65</f>
        <v>Ne</v>
      </c>
    </row>
    <row r="219" spans="1:3" x14ac:dyDescent="0.25">
      <c r="A219" s="2" t="s">
        <v>764</v>
      </c>
      <c r="B219" s="677" t="str">
        <f t="shared" si="2"/>
        <v>ŠAKI-P.6</v>
      </c>
      <c r="C219" s="683" t="str">
        <f>'10'!F66</f>
        <v>Ne</v>
      </c>
    </row>
    <row r="220" spans="1:3" x14ac:dyDescent="0.25">
      <c r="A220" s="2" t="s">
        <v>765</v>
      </c>
      <c r="B220" s="677" t="str">
        <f t="shared" si="2"/>
        <v>ŠAKI-P.7</v>
      </c>
      <c r="C220" s="683" t="str">
        <f>'10'!F67</f>
        <v>Ne</v>
      </c>
    </row>
    <row r="221" spans="1:3" x14ac:dyDescent="0.25">
      <c r="A221" s="2" t="s">
        <v>766</v>
      </c>
      <c r="B221" s="677" t="str">
        <f t="shared" si="2"/>
        <v>ŠAKI-P.8</v>
      </c>
      <c r="C221" s="683" t="str">
        <f>'10'!F68</f>
        <v>Ne</v>
      </c>
    </row>
    <row r="222" spans="1:3" x14ac:dyDescent="0.25">
      <c r="A222" s="2" t="s">
        <v>767</v>
      </c>
      <c r="B222" s="677" t="str">
        <f t="shared" si="2"/>
        <v>ŠAKI-P.9</v>
      </c>
      <c r="C222" s="683" t="str">
        <f>'10'!F69</f>
        <v>Ne</v>
      </c>
    </row>
    <row r="223" spans="1:3" x14ac:dyDescent="0.25">
      <c r="A223" s="2" t="s">
        <v>768</v>
      </c>
      <c r="B223" s="679" t="str">
        <f t="shared" si="2"/>
        <v>ŠAKI-P.10</v>
      </c>
      <c r="C223" s="685" t="str">
        <f>'10'!F70</f>
        <v>Ne</v>
      </c>
    </row>
    <row r="224" spans="1:3" x14ac:dyDescent="0.25">
      <c r="A224" s="2" t="s">
        <v>769</v>
      </c>
      <c r="B224" s="671" t="str">
        <f t="shared" si="2"/>
        <v>F dalis. Pagal priemonę remiamų projektų pobūdis:</v>
      </c>
      <c r="C224" s="672"/>
    </row>
    <row r="225" spans="1:3" x14ac:dyDescent="0.25">
      <c r="A225" s="2" t="s">
        <v>770</v>
      </c>
      <c r="B225" s="667" t="str">
        <f t="shared" ref="B225:B234" si="3">B148</f>
        <v>Remiami pelno projektai</v>
      </c>
      <c r="C225" s="668" t="str">
        <f>'10'!F72</f>
        <v>Taip</v>
      </c>
    </row>
    <row r="226" spans="1:3" ht="60" x14ac:dyDescent="0.25">
      <c r="A226" s="2" t="s">
        <v>771</v>
      </c>
      <c r="B226" s="669" t="str">
        <f t="shared" si="3"/>
        <v>Remiami projektai, susiję su žinių perdavimu, įskaitant konsultacijas, mokymą ir keitimąsi žiniomis apie tvarią, ekonominę, socialinę, aplinką ir klimatą tausojančią veiklą (aktualu rodikliui L801)</v>
      </c>
      <c r="C226" s="668" t="str">
        <f>'10'!F73</f>
        <v>Ne</v>
      </c>
    </row>
    <row r="227" spans="1:3" ht="75" x14ac:dyDescent="0.25">
      <c r="A227" s="2" t="s">
        <v>772</v>
      </c>
      <c r="B227" s="669" t="str">
        <f t="shared" si="3"/>
        <v>Remiami projektai, susiję su gamintojų organizacijomis, vietinėmis rinkomis, trumpomis tiekimo grandinėmis ir kokybės schemomis, įskaitant paramą investicijoms, rinkodaros veiklą ir kt. (aktualu rodikliui L802)</v>
      </c>
      <c r="C227" s="668" t="str">
        <f>'10'!F74</f>
        <v>Taip</v>
      </c>
    </row>
    <row r="228" spans="1:3" ht="45" x14ac:dyDescent="0.25">
      <c r="A228" s="2" t="s">
        <v>773</v>
      </c>
      <c r="B228" s="669" t="str">
        <f t="shared" si="3"/>
        <v>Remiami projektai, susiję su atsinaujinančios energijos gamybos pajėgumais, įskaitant biologinę (aktualu rodikliui L803)</v>
      </c>
      <c r="C228" s="668" t="str">
        <f>'10'!F75</f>
        <v>Ne</v>
      </c>
    </row>
    <row r="229" spans="1:3" ht="60" x14ac:dyDescent="0.25">
      <c r="A229" s="2" t="s">
        <v>774</v>
      </c>
      <c r="B229" s="669" t="str">
        <f t="shared" si="3"/>
        <v>Remiami projektai, prisidedantys prie aplinkos tvarumo, klimato kaitos švelninimo bei prisitaikymo prie jos tikslų įgyvendinimo kaimo vietovėse (aktualu rodikliui L804)</v>
      </c>
      <c r="C229" s="668" t="str">
        <f>'10'!F76</f>
        <v>Ne</v>
      </c>
    </row>
    <row r="230" spans="1:3" ht="30" x14ac:dyDescent="0.25">
      <c r="A230" s="2" t="s">
        <v>775</v>
      </c>
      <c r="B230" s="669" t="str">
        <f t="shared" si="3"/>
        <v>Remiami projektai, kurie kuria darbo vietas (aktualu rodikliui L805)</v>
      </c>
      <c r="C230" s="668" t="str">
        <f>'10'!F77</f>
        <v>Ne</v>
      </c>
    </row>
    <row r="231" spans="1:3" ht="30" x14ac:dyDescent="0.25">
      <c r="A231" s="2" t="s">
        <v>776</v>
      </c>
      <c r="B231" s="669" t="str">
        <f t="shared" si="3"/>
        <v>Remiami kaimo verslų, įskaitant bioekonomiką, projektai (aktualu rodikliui L 806)</v>
      </c>
      <c r="C231" s="668" t="str">
        <f>'10'!F78</f>
        <v>Ne</v>
      </c>
    </row>
    <row r="232" spans="1:3" ht="30" x14ac:dyDescent="0.25">
      <c r="A232" s="2" t="s">
        <v>777</v>
      </c>
      <c r="B232" s="669" t="str">
        <f t="shared" si="3"/>
        <v>Remiami projektai, susiję su sumanių kaimų strategijomis (aktualu rodikliui L807)</v>
      </c>
      <c r="C232" s="668" t="str">
        <f>'10'!F79</f>
        <v>Ne</v>
      </c>
    </row>
    <row r="233" spans="1:3" ht="30" x14ac:dyDescent="0.25">
      <c r="A233" s="2" t="s">
        <v>778</v>
      </c>
      <c r="B233" s="669" t="str">
        <f t="shared" si="3"/>
        <v>Remiami projektai, gerinantys paslaugų prieinamumą ir infrastruktūrą (aktualu rodikliui L808)</v>
      </c>
      <c r="C233" s="668" t="str">
        <f>'10'!F80</f>
        <v>Taip</v>
      </c>
    </row>
    <row r="234" spans="1:3" ht="30" x14ac:dyDescent="0.25">
      <c r="A234" s="2" t="s">
        <v>779</v>
      </c>
      <c r="B234" s="669" t="str">
        <f t="shared" si="3"/>
        <v>Remiami socialinės įtraukties projektai (aktualu rodikliui L809)</v>
      </c>
      <c r="C234" s="668" t="str">
        <f>'10'!F81</f>
        <v>Ne</v>
      </c>
    </row>
    <row r="235" spans="1:3" x14ac:dyDescent="0.25">
      <c r="B235" s="645"/>
      <c r="C235" s="681"/>
    </row>
    <row r="236" spans="1:3" x14ac:dyDescent="0.25">
      <c r="A236" s="1"/>
      <c r="B236" s="360"/>
      <c r="C236" s="682" t="str">
        <f>'10'!G6</f>
        <v>4 priemonė</v>
      </c>
    </row>
    <row r="237" spans="1:3" x14ac:dyDescent="0.25">
      <c r="A237" s="2" t="s">
        <v>188</v>
      </c>
      <c r="B237" s="507" t="str">
        <f>B160</f>
        <v>Priemonės pavadinimas</v>
      </c>
      <c r="C237" s="666" t="str">
        <f>'10'!G7</f>
        <v>Bendruomeninio verslo kūrimas ir plėtra</v>
      </c>
    </row>
    <row r="238" spans="1:3" x14ac:dyDescent="0.25">
      <c r="A238" s="2" t="s">
        <v>189</v>
      </c>
      <c r="B238" s="667" t="str">
        <f t="shared" ref="B238:B301" si="4">B161</f>
        <v>Priemonės rūšis</v>
      </c>
      <c r="C238" s="666" t="str">
        <f>'10'!G8</f>
        <v>Bendruomeninis verslas</v>
      </c>
    </row>
    <row r="239" spans="1:3" ht="30" x14ac:dyDescent="0.25">
      <c r="A239" s="2" t="s">
        <v>190</v>
      </c>
      <c r="B239" s="667" t="str">
        <f t="shared" si="4"/>
        <v>VVG teritorijos poreikių, kuriuos tenkina priemonė, skaičius</v>
      </c>
      <c r="C239" s="666">
        <f>'10'!G9</f>
        <v>3</v>
      </c>
    </row>
    <row r="240" spans="1:3" x14ac:dyDescent="0.25">
      <c r="A240" s="2" t="s">
        <v>191</v>
      </c>
      <c r="B240" s="667" t="str">
        <f t="shared" si="4"/>
        <v>BŽŪP tikslų, kuriuos įgyvendina priemonė, skaičius</v>
      </c>
      <c r="C240" s="666">
        <f>'10'!G10</f>
        <v>2</v>
      </c>
    </row>
    <row r="241" spans="1:3" ht="60" x14ac:dyDescent="0.25">
      <c r="A241" s="2" t="s">
        <v>192</v>
      </c>
      <c r="B241" s="667" t="str">
        <f t="shared" si="4"/>
        <v>Pagrindinis BŽŪP tikslas, kurį įgyvendina VPS priemonė</v>
      </c>
      <c r="C241" s="668" t="str">
        <f>'10'!G11</f>
        <v>SO8. Skatinti užimtumą, augimą, lyčių lygybę, įskaitant moterų dalyvavimą ūkininkavimo veikloje, socialinę įtrauktį ir vietos plėtrą kaimo vietovėse, įskaitant žiedinę bioekonomiką ir tvarią miškininkystę</v>
      </c>
    </row>
    <row r="242" spans="1:3" ht="30" x14ac:dyDescent="0.25">
      <c r="A242" s="2" t="s">
        <v>193</v>
      </c>
      <c r="B242" s="669" t="str">
        <f t="shared" si="4"/>
        <v>Ar priemonė prisideda prie 4 konkretaus BŽŪP tikslo? (tikslas nurodytas 5 lape)</v>
      </c>
      <c r="C242" s="668" t="str">
        <f>'10'!G12</f>
        <v>Taip</v>
      </c>
    </row>
    <row r="243" spans="1:3" ht="30" x14ac:dyDescent="0.25">
      <c r="A243" s="2" t="s">
        <v>194</v>
      </c>
      <c r="B243" s="669" t="str">
        <f t="shared" si="4"/>
        <v>Ar priemonė prisideda prie 5 konkretaus BŽŪP tikslo? (tikslas nurodytas 5 lape)</v>
      </c>
      <c r="C243" s="668" t="str">
        <f>'10'!G13</f>
        <v>Ne</v>
      </c>
    </row>
    <row r="244" spans="1:3" ht="30" x14ac:dyDescent="0.25">
      <c r="A244" s="2" t="s">
        <v>195</v>
      </c>
      <c r="B244" s="669" t="str">
        <f t="shared" si="4"/>
        <v>Ar priemonė prisideda prie 6 konkretaus BŽŪP tikslo? (tikslas nurodytas 5 lape)</v>
      </c>
      <c r="C244" s="668" t="str">
        <f>'10'!G14</f>
        <v>Ne</v>
      </c>
    </row>
    <row r="245" spans="1:3" ht="30" x14ac:dyDescent="0.25">
      <c r="A245" s="2" t="s">
        <v>196</v>
      </c>
      <c r="B245" s="669" t="str">
        <f t="shared" si="4"/>
        <v>Ar priemonė prisideda prie 9 konkretaus BŽŪP tikslo? (tikslas nurodytas 5 lape)</v>
      </c>
      <c r="C245" s="668" t="str">
        <f>'10'!G15</f>
        <v>Ne</v>
      </c>
    </row>
    <row r="246" spans="1:3" x14ac:dyDescent="0.25">
      <c r="A246" s="2" t="s">
        <v>94</v>
      </c>
      <c r="B246" s="671" t="str">
        <f t="shared" si="4"/>
        <v>A dalis. Priemonės intervencijos logika:</v>
      </c>
      <c r="C246" s="672"/>
    </row>
    <row r="247" spans="1:3" ht="285" x14ac:dyDescent="0.25">
      <c r="A247" s="2" t="s">
        <v>197</v>
      </c>
      <c r="B247" s="669" t="str">
        <f t="shared" si="4"/>
        <v>Priemonės tikslas, ryšys su pagrindiniu BŽŪP tikslu ir VVG teritorijos poreikiais (problemomis ir (arba) potencialu), ryšys su VPS tema (jei taikoma)</v>
      </c>
      <c r="C247" s="673" t="str">
        <f>'10'!G17</f>
        <v>Priemonės tikslas - skatinti gyvenimo kokybę kaime didinačių viešų (pvz. socialinių, sveikatos priežiūros, neformalaus švietimo, sveikatingumo, sporto, laisvalaikio ir užimtumo, kultūros ir pan.) ir kitų (grožio, buities, aplinkos tvarkymo, remonto ir kt.) paslaugų kaimo vietovėse plėtrą, skatinant BO ir NVO ekonominį gyvybingumą ir prisidedant prie  socialinės atskirties ir skurdo lygio mažinimo, socialinės integracijos ir užimtumo didinimo, socialinio verslo koncepcijos VVG teritorijoje plėtros. Priemone taip pat siekiama didinti kaimo vietovių patrauklumą gyventojams ir svečiams, užtikrinant viešos infrastuktūros, būtinos planuojamoms paslaugoms, plėtrą, įvairių krašto turizmo plėtrą skatinančių paslaugų vystymą. Priemonė siejasi su pagrindiniu BŽŪP tikslu, kadangi bus prisidedama prie paslaugų plėtros ir soc. įtraukties didinimo. Didinant krašto patrauklumą svečiams bus prisidedama prie turizmo potencialo didinimo (VPS temos).</v>
      </c>
    </row>
    <row r="248" spans="1:3" ht="90" x14ac:dyDescent="0.25">
      <c r="A248" s="2" t="s">
        <v>198</v>
      </c>
      <c r="B248" s="667" t="str">
        <f t="shared" si="4"/>
        <v>Pokytis, kurio siekiama VPS priemone</v>
      </c>
      <c r="C248" s="673" t="str">
        <f>'10'!G18</f>
        <v>Siekiamas pokytis - sustiprėjusios bendruomeninių organizacijų galimybės organizuoti ekonomines veiklas ir užimtumą (vietos bendruomenės dalyvaus teikiant su turizmu susijusias paslaugas, teikiant  viešąsias ir kitas aktualias vietos gyventojams paslaugas).</v>
      </c>
    </row>
    <row r="249" spans="1:3" ht="60" x14ac:dyDescent="0.25">
      <c r="A249" s="2" t="s">
        <v>199</v>
      </c>
      <c r="B249" s="507" t="str">
        <f t="shared" si="4"/>
        <v>Kaip priemonė prisidės prie horizontalaus tikslo d įgyvendinimo? (pildoma, jei taikoma)</v>
      </c>
      <c r="C249" s="673" t="str">
        <f>'10'!G19</f>
        <v>Pareiškėjas privalės  pagrįsti ir užtikrinti prisidėjimą prie   ES Horizintaliau tikslo - kaip projekto veiklos ir investicijos prisidės prie klimato pokyčiams neutralaus kaimo kūrimo.</v>
      </c>
    </row>
    <row r="250" spans="1:3" ht="30" x14ac:dyDescent="0.25">
      <c r="A250" s="2" t="s">
        <v>200</v>
      </c>
      <c r="B250" s="507" t="str">
        <f t="shared" si="4"/>
        <v>Kaip priemonė prisidės prie horizontalaus tikslo e įgyvendinimo? (pildoma, jei taikoma)</v>
      </c>
      <c r="C250" s="673" t="str">
        <f>'10'!G20</f>
        <v>Netaikoma.</v>
      </c>
    </row>
    <row r="251" spans="1:3" ht="30" x14ac:dyDescent="0.25">
      <c r="A251" s="2" t="s">
        <v>201</v>
      </c>
      <c r="B251" s="507" t="str">
        <f t="shared" si="4"/>
        <v>Kaip priemonė prisidės prie horizontalaus tikslo f įgyvendinimo? (pildoma, jei taikoma)</v>
      </c>
      <c r="C251" s="673" t="str">
        <f>'10'!G21</f>
        <v>Netaikoma.</v>
      </c>
    </row>
    <row r="252" spans="1:3" ht="30" x14ac:dyDescent="0.25">
      <c r="A252" s="2" t="s">
        <v>202</v>
      </c>
      <c r="B252" s="507" t="str">
        <f t="shared" si="4"/>
        <v>Kaip priemonė prisidės prie horizontalaus tikslo i įgyvendinimo? (pildoma, jei taikoma)</v>
      </c>
      <c r="C252" s="673" t="str">
        <f>'10'!G22</f>
        <v>Netaikoma.</v>
      </c>
    </row>
    <row r="253" spans="1:3" ht="30" x14ac:dyDescent="0.25">
      <c r="A253" s="2" t="s">
        <v>203</v>
      </c>
      <c r="B253" s="671" t="str">
        <f t="shared" si="4"/>
        <v>B dalis. Pareiškėjų ir projektų tinkamumo sąlygos, projektų atrankos principai:</v>
      </c>
      <c r="C253" s="672"/>
    </row>
    <row r="254" spans="1:3" ht="75" x14ac:dyDescent="0.25">
      <c r="A254" s="2" t="s">
        <v>204</v>
      </c>
      <c r="B254" s="507" t="str">
        <f t="shared" si="4"/>
        <v>Pagal priemonę remiamos veiklos</v>
      </c>
      <c r="C254" s="673" t="str">
        <f>'10'!G24</f>
        <v>Remiamos veiklos, skirtos gyvenimo kokybę kaime gerinančių viešų  ir kitų paslaugų teikimui ir organizavimui, investicijos į materialinį ir nematerialinį turtą  ir kitas  projekto tikslams pasiekti reikalingas paslaugas. Turi būti kuriamos darbo vietos.</v>
      </c>
    </row>
    <row r="255" spans="1:3" ht="45" x14ac:dyDescent="0.25">
      <c r="A255" s="2" t="s">
        <v>205</v>
      </c>
      <c r="B255" s="667" t="str">
        <f t="shared" si="4"/>
        <v>Tinkami pareiškėjai ir partneriai (jei taikomas reikalavimas projektus įgyvendinti su partneriais)</v>
      </c>
      <c r="C255" s="673" t="str">
        <f>'10'!G25</f>
        <v>Šakių r. registruotos ir VVG teritorijoje veiklą vykdantys viešieji juridiniai asmenys, atitinkantys  soc. verslo reikalavimus pagal KPP gaires.</v>
      </c>
    </row>
    <row r="256" spans="1:3" ht="30" x14ac:dyDescent="0.25">
      <c r="A256" s="2" t="s">
        <v>206</v>
      </c>
      <c r="B256" s="667" t="str">
        <f t="shared" si="4"/>
        <v>Priemonės tikslinė grupė (pildoma, jei nesutampa su tinkamais pareiškėjais ir (arba) partneriais)</v>
      </c>
      <c r="C256" s="673" t="str">
        <f>'10'!G26</f>
        <v>VVG teritorijos gyventojai ir svečiai; Verslo, NVO ir viešajame sektoriuje veikiančios įstaigos.</v>
      </c>
    </row>
    <row r="257" spans="1:3" ht="45" x14ac:dyDescent="0.25">
      <c r="A257" s="2" t="s">
        <v>725</v>
      </c>
      <c r="B257" s="507" t="str">
        <f t="shared" si="4"/>
        <v>Tinkamumo sąlygos pareiškėjams ir projektams</v>
      </c>
      <c r="C257" s="673" t="str">
        <f>'10'!G27</f>
        <v>Tinkamumo sąlygos numatytos Lietuvos žemės ūkio ir kaimo plėtros 2023–2027 m. strateginiame plane ir Vietos projektų administravimo taisyklėse.</v>
      </c>
    </row>
    <row r="258" spans="1:3" ht="105" x14ac:dyDescent="0.25">
      <c r="A258" s="2" t="s">
        <v>726</v>
      </c>
      <c r="B258" s="669" t="str">
        <f t="shared" si="4"/>
        <v>Projektų atrankos principai</v>
      </c>
      <c r="C258" s="673" t="str">
        <f>'10'!G28</f>
        <v>Prioritetas skiriamas  projektams, kai:                                       1. planuojama veikla, susijusi su krašto turizmo plėtra.
2. planuojama teikti socialines arba sveikatos priežiūros paslaugas kaimo vietovių gyventojams.
3. projektas vykdomas su partneriais.
4. įtraukiamas didesnis  paslaugos gavėjų ir mažiau galimybių turinčių asmenų sk.</v>
      </c>
    </row>
    <row r="259" spans="1:3" x14ac:dyDescent="0.25">
      <c r="A259" s="2" t="s">
        <v>727</v>
      </c>
      <c r="B259" s="507" t="str">
        <f t="shared" si="4"/>
        <v>Planuojamų kvietimų teikti paraiškas skaičius</v>
      </c>
      <c r="C259" s="666">
        <f>'10'!G29</f>
        <v>2</v>
      </c>
    </row>
    <row r="260" spans="1:3" x14ac:dyDescent="0.25">
      <c r="A260" s="2" t="s">
        <v>728</v>
      </c>
      <c r="B260" s="647" t="str">
        <f t="shared" si="4"/>
        <v>C dalis. Paramos dydžiai:</v>
      </c>
      <c r="C260" s="672"/>
    </row>
    <row r="261" spans="1:3" x14ac:dyDescent="0.25">
      <c r="A261" s="2" t="s">
        <v>729</v>
      </c>
      <c r="B261" s="507" t="str">
        <f t="shared" si="4"/>
        <v>Didžiausia paramos suma vietos projektui, Eur</v>
      </c>
      <c r="C261" s="673">
        <f>'10'!G31</f>
        <v>45000</v>
      </c>
    </row>
    <row r="262" spans="1:3" x14ac:dyDescent="0.25">
      <c r="A262" s="2" t="s">
        <v>730</v>
      </c>
      <c r="B262" s="507" t="str">
        <f t="shared" si="4"/>
        <v xml:space="preserve">Paramos lyginamoji dalis, proc. </v>
      </c>
      <c r="C262" s="673">
        <f>'10'!G32</f>
        <v>95</v>
      </c>
    </row>
    <row r="263" spans="1:3" x14ac:dyDescent="0.25">
      <c r="A263" s="2" t="s">
        <v>731</v>
      </c>
      <c r="B263" s="507" t="str">
        <f t="shared" si="4"/>
        <v>Planuojama paramos suma priemonei, Eur</v>
      </c>
      <c r="C263" s="674">
        <f>'10'!G33</f>
        <v>270000</v>
      </c>
    </row>
    <row r="264" spans="1:3" x14ac:dyDescent="0.25">
      <c r="A264" s="2" t="s">
        <v>732</v>
      </c>
      <c r="B264" s="507" t="str">
        <f t="shared" si="4"/>
        <v>Planuojama paremti projektų (rodiklis L700)</v>
      </c>
      <c r="C264" s="675">
        <f>'10'!G34</f>
        <v>6</v>
      </c>
    </row>
    <row r="265" spans="1:3" ht="45" x14ac:dyDescent="0.25">
      <c r="A265" s="2" t="s">
        <v>733</v>
      </c>
      <c r="B265" s="507" t="str">
        <f t="shared" si="4"/>
        <v>Paaiškinimas, kaip nustatyta rodiklio L700 reikšmė</v>
      </c>
      <c r="C265" s="673" t="str">
        <f>'10'!G35</f>
        <v>Remiantis įgyvendintų priemonių patirtimi nustatyta vidutinė paramos suma ir planuojamas projektų skaičius.</v>
      </c>
    </row>
    <row r="266" spans="1:3" ht="30" x14ac:dyDescent="0.25">
      <c r="A266" s="2" t="s">
        <v>734</v>
      </c>
      <c r="B266" s="647" t="str">
        <f t="shared" si="4"/>
        <v>D dalis. Priemonės indėlis į ES ir nacionalinių horizontaliųjų principų įgyvendinimą:</v>
      </c>
      <c r="C266" s="672"/>
    </row>
    <row r="267" spans="1:3" x14ac:dyDescent="0.25">
      <c r="A267" s="2" t="s">
        <v>735</v>
      </c>
      <c r="B267" s="676" t="str">
        <f t="shared" si="4"/>
        <v>Subregioninės vietovės principas:</v>
      </c>
      <c r="C267" s="672"/>
    </row>
    <row r="268" spans="1:3" ht="30" x14ac:dyDescent="0.25">
      <c r="A268" s="2" t="s">
        <v>736</v>
      </c>
      <c r="B268" s="507" t="str">
        <f t="shared" si="4"/>
        <v>Ar siekiama, kad pagal priemonę finansuojami projektai apimtų visas VVG teritorijos seniūnijas?</v>
      </c>
      <c r="C268" s="668" t="str">
        <f>'10'!G38</f>
        <v>Ne</v>
      </c>
    </row>
    <row r="269" spans="1:3" x14ac:dyDescent="0.25">
      <c r="A269" s="2" t="s">
        <v>737</v>
      </c>
      <c r="B269" s="507" t="str">
        <f t="shared" si="4"/>
        <v>Pasirinkimo pagrindimas</v>
      </c>
      <c r="C269" s="673" t="str">
        <f>'10'!G39</f>
        <v>Netaikoma.</v>
      </c>
    </row>
    <row r="270" spans="1:3" x14ac:dyDescent="0.25">
      <c r="A270" s="2" t="s">
        <v>738</v>
      </c>
      <c r="B270" s="676" t="str">
        <f t="shared" si="4"/>
        <v>Partnerystės principas:</v>
      </c>
      <c r="C270" s="672"/>
    </row>
    <row r="271" spans="1:3" ht="30" x14ac:dyDescent="0.25">
      <c r="A271" s="2" t="s">
        <v>739</v>
      </c>
      <c r="B271" s="507" t="str">
        <f t="shared" si="4"/>
        <v>Ar siekiama, kad pagal priemonę finansuojami projektai būtų vykdomi su partneriais?</v>
      </c>
      <c r="C271" s="668" t="str">
        <f>'10'!G41</f>
        <v>Taip, pasirinktinai</v>
      </c>
    </row>
    <row r="272" spans="1:3" ht="60" x14ac:dyDescent="0.25">
      <c r="A272" s="2" t="s">
        <v>740</v>
      </c>
      <c r="B272" s="507" t="str">
        <f t="shared" si="4"/>
        <v>Pasirinkimo pagrindimas</v>
      </c>
      <c r="C272" s="673" t="str">
        <f>'10'!G42</f>
        <v>Projektų įgyvendinimo metu skatinama partnerystė siekiant užtikrinti vietos išteklių tinkamą panaudojimą, vietos interesų grupių bendradarbiavimą ir veikimą kartu.</v>
      </c>
    </row>
    <row r="273" spans="1:3" x14ac:dyDescent="0.25">
      <c r="A273" s="2" t="s">
        <v>741</v>
      </c>
      <c r="B273" s="676" t="str">
        <f t="shared" si="4"/>
        <v>Inovacijų principas:</v>
      </c>
      <c r="C273" s="672"/>
    </row>
    <row r="274" spans="1:3" ht="30" x14ac:dyDescent="0.25">
      <c r="A274" s="2" t="s">
        <v>742</v>
      </c>
      <c r="B274" s="507" t="str">
        <f t="shared" si="4"/>
        <v>Ar siekiama, kad pagal priemonę finansuojami projektai būtų skirti inovacijoms vietos lygiu diegti?</v>
      </c>
      <c r="C274" s="668" t="str">
        <f>'10'!G44</f>
        <v>Taip, pasirinktinai</v>
      </c>
    </row>
    <row r="275" spans="1:3" x14ac:dyDescent="0.25">
      <c r="A275" s="2" t="s">
        <v>743</v>
      </c>
      <c r="B275" s="507" t="str">
        <f t="shared" si="4"/>
        <v>Pasirinkimo pagrindimas</v>
      </c>
      <c r="C275" s="673" t="str">
        <f>'10'!G45</f>
        <v>Esant poreikiui gali būti diegiamos inovacijos.</v>
      </c>
    </row>
    <row r="276" spans="1:3" ht="30" x14ac:dyDescent="0.25">
      <c r="A276" s="2" t="s">
        <v>744</v>
      </c>
      <c r="B276" s="507" t="str">
        <f t="shared" si="4"/>
        <v>Planuojama paremti projektų, skirtų inovacijoms vietos lygiu diegti (rodiklis L710)</v>
      </c>
      <c r="C276" s="675">
        <f>'10'!G46</f>
        <v>0</v>
      </c>
    </row>
    <row r="277" spans="1:3" x14ac:dyDescent="0.25">
      <c r="A277" s="2" t="s">
        <v>745</v>
      </c>
      <c r="B277" s="676" t="str">
        <f t="shared" si="4"/>
        <v>Lyčių lygybė ir nediskriminavimas:</v>
      </c>
      <c r="C277" s="672"/>
    </row>
    <row r="278" spans="1:3" ht="30" x14ac:dyDescent="0.25">
      <c r="A278" s="2" t="s">
        <v>746</v>
      </c>
      <c r="B278" s="507" t="str">
        <f t="shared" si="4"/>
        <v>Ar pagal priemonę finansuojami projektai, skirti lyčių lygybei ir nediskriminavimui?</v>
      </c>
      <c r="C278" s="668" t="str">
        <f>'10'!G48</f>
        <v>Ne</v>
      </c>
    </row>
    <row r="279" spans="1:3" x14ac:dyDescent="0.25">
      <c r="A279" s="2" t="s">
        <v>747</v>
      </c>
      <c r="B279" s="507" t="str">
        <f t="shared" si="4"/>
        <v>Pasirinkimo pagrindimas (jei taip, kaip bus užtikrinta)</v>
      </c>
      <c r="C279" s="673" t="str">
        <f>'10'!G49</f>
        <v>Netaikoma.</v>
      </c>
    </row>
    <row r="280" spans="1:3" x14ac:dyDescent="0.25">
      <c r="A280" s="2" t="s">
        <v>748</v>
      </c>
      <c r="B280" s="676" t="str">
        <f t="shared" si="4"/>
        <v>Jaunimas:</v>
      </c>
      <c r="C280" s="672"/>
    </row>
    <row r="281" spans="1:3" ht="30" x14ac:dyDescent="0.25">
      <c r="A281" s="2" t="s">
        <v>749</v>
      </c>
      <c r="B281" s="507" t="str">
        <f t="shared" si="4"/>
        <v>Ar pagal priemonę finansuojami projektai, skirti jaunimui?</v>
      </c>
      <c r="C281" s="668" t="str">
        <f>'10'!G51</f>
        <v>Ne</v>
      </c>
    </row>
    <row r="282" spans="1:3" x14ac:dyDescent="0.25">
      <c r="A282" s="2" t="s">
        <v>750</v>
      </c>
      <c r="B282" s="507" t="str">
        <f t="shared" si="4"/>
        <v>Pasirinkimo pagrindimas (jei taip, kaip bus užtikrinta)</v>
      </c>
      <c r="C282" s="673" t="str">
        <f>'10'!G52</f>
        <v>Netaikoma.</v>
      </c>
    </row>
    <row r="283" spans="1:3" x14ac:dyDescent="0.25">
      <c r="A283" s="2" t="s">
        <v>751</v>
      </c>
      <c r="B283" s="671" t="str">
        <f t="shared" si="4"/>
        <v>E dalis. Priemonės rezultato rodikliai:</v>
      </c>
      <c r="C283" s="672"/>
    </row>
    <row r="284" spans="1:3" x14ac:dyDescent="0.25">
      <c r="A284" s="2" t="s">
        <v>752</v>
      </c>
      <c r="B284" s="676" t="str">
        <f t="shared" si="4"/>
        <v>SP rezultato rodiklių taikymas priemonei:</v>
      </c>
      <c r="C284" s="672"/>
    </row>
    <row r="285" spans="1:3" x14ac:dyDescent="0.25">
      <c r="A285" s="2" t="s">
        <v>753</v>
      </c>
      <c r="B285" s="677" t="str">
        <f t="shared" si="4"/>
        <v>R.3</v>
      </c>
      <c r="C285" s="683" t="str">
        <f>'10'!G55</f>
        <v>Ne</v>
      </c>
    </row>
    <row r="286" spans="1:3" x14ac:dyDescent="0.25">
      <c r="A286" s="2" t="s">
        <v>754</v>
      </c>
      <c r="B286" s="677" t="str">
        <f t="shared" si="4"/>
        <v>R.37</v>
      </c>
      <c r="C286" s="683" t="str">
        <f>'10'!G56</f>
        <v>Taip</v>
      </c>
    </row>
    <row r="287" spans="1:3" x14ac:dyDescent="0.25">
      <c r="A287" s="2" t="s">
        <v>755</v>
      </c>
      <c r="B287" s="677" t="str">
        <f t="shared" si="4"/>
        <v>R.39</v>
      </c>
      <c r="C287" s="683" t="str">
        <f>'10'!G57</f>
        <v>Taip</v>
      </c>
    </row>
    <row r="288" spans="1:3" x14ac:dyDescent="0.25">
      <c r="A288" s="2" t="s">
        <v>756</v>
      </c>
      <c r="B288" s="677" t="str">
        <f t="shared" si="4"/>
        <v>R.41</v>
      </c>
      <c r="C288" s="683" t="str">
        <f>'10'!G58</f>
        <v>Taip</v>
      </c>
    </row>
    <row r="289" spans="1:3" x14ac:dyDescent="0.25">
      <c r="A289" s="2" t="s">
        <v>757</v>
      </c>
      <c r="B289" s="677" t="str">
        <f t="shared" si="4"/>
        <v>R.42</v>
      </c>
      <c r="C289" s="683" t="str">
        <f>'10'!G59</f>
        <v>Taip</v>
      </c>
    </row>
    <row r="290" spans="1:3" x14ac:dyDescent="0.25">
      <c r="A290" s="2" t="s">
        <v>758</v>
      </c>
      <c r="B290" s="676" t="str">
        <f t="shared" si="4"/>
        <v>VPS rodiklių taikymas priemonei:</v>
      </c>
      <c r="C290" s="684"/>
    </row>
    <row r="291" spans="1:3" x14ac:dyDescent="0.25">
      <c r="A291" s="2" t="s">
        <v>759</v>
      </c>
      <c r="B291" s="677" t="str">
        <f t="shared" si="4"/>
        <v>ŠAKI-P.1</v>
      </c>
      <c r="C291" s="683" t="str">
        <f>'10'!G61</f>
        <v>Ne</v>
      </c>
    </row>
    <row r="292" spans="1:3" x14ac:dyDescent="0.25">
      <c r="A292" s="2" t="s">
        <v>760</v>
      </c>
      <c r="B292" s="677" t="str">
        <f t="shared" si="4"/>
        <v>ŠAKI-P.2</v>
      </c>
      <c r="C292" s="683" t="str">
        <f>'10'!G62</f>
        <v>Ne</v>
      </c>
    </row>
    <row r="293" spans="1:3" x14ac:dyDescent="0.25">
      <c r="A293" s="2" t="s">
        <v>761</v>
      </c>
      <c r="B293" s="677" t="str">
        <f t="shared" si="4"/>
        <v>ŠAKI-P.3</v>
      </c>
      <c r="C293" s="683" t="str">
        <f>'10'!G63</f>
        <v>Ne</v>
      </c>
    </row>
    <row r="294" spans="1:3" x14ac:dyDescent="0.25">
      <c r="A294" s="2" t="s">
        <v>762</v>
      </c>
      <c r="B294" s="677" t="str">
        <f t="shared" si="4"/>
        <v>ŠAKI-P.4</v>
      </c>
      <c r="C294" s="683" t="str">
        <f>'10'!G64</f>
        <v>Ne</v>
      </c>
    </row>
    <row r="295" spans="1:3" x14ac:dyDescent="0.25">
      <c r="A295" s="2" t="s">
        <v>763</v>
      </c>
      <c r="B295" s="677" t="str">
        <f t="shared" si="4"/>
        <v>ŠAKI-P.5</v>
      </c>
      <c r="C295" s="683" t="str">
        <f>'10'!G65</f>
        <v>Ne</v>
      </c>
    </row>
    <row r="296" spans="1:3" x14ac:dyDescent="0.25">
      <c r="A296" s="2" t="s">
        <v>764</v>
      </c>
      <c r="B296" s="677" t="str">
        <f t="shared" si="4"/>
        <v>ŠAKI-P.6</v>
      </c>
      <c r="C296" s="683" t="str">
        <f>'10'!G66</f>
        <v>Ne</v>
      </c>
    </row>
    <row r="297" spans="1:3" x14ac:dyDescent="0.25">
      <c r="A297" s="2" t="s">
        <v>765</v>
      </c>
      <c r="B297" s="677" t="str">
        <f t="shared" si="4"/>
        <v>ŠAKI-P.7</v>
      </c>
      <c r="C297" s="683" t="str">
        <f>'10'!G67</f>
        <v>Ne</v>
      </c>
    </row>
    <row r="298" spans="1:3" x14ac:dyDescent="0.25">
      <c r="A298" s="2" t="s">
        <v>766</v>
      </c>
      <c r="B298" s="677" t="str">
        <f t="shared" si="4"/>
        <v>ŠAKI-P.8</v>
      </c>
      <c r="C298" s="683" t="str">
        <f>'10'!G68</f>
        <v>Ne</v>
      </c>
    </row>
    <row r="299" spans="1:3" x14ac:dyDescent="0.25">
      <c r="A299" s="2" t="s">
        <v>767</v>
      </c>
      <c r="B299" s="677" t="str">
        <f t="shared" si="4"/>
        <v>ŠAKI-P.9</v>
      </c>
      <c r="C299" s="683" t="str">
        <f>'10'!G69</f>
        <v>Ne</v>
      </c>
    </row>
    <row r="300" spans="1:3" x14ac:dyDescent="0.25">
      <c r="A300" s="2" t="s">
        <v>768</v>
      </c>
      <c r="B300" s="679" t="str">
        <f t="shared" si="4"/>
        <v>ŠAKI-P.10</v>
      </c>
      <c r="C300" s="685" t="str">
        <f>'10'!G70</f>
        <v>Ne</v>
      </c>
    </row>
    <row r="301" spans="1:3" x14ac:dyDescent="0.25">
      <c r="A301" s="2" t="s">
        <v>769</v>
      </c>
      <c r="B301" s="671" t="str">
        <f t="shared" si="4"/>
        <v>F dalis. Pagal priemonę remiamų projektų pobūdis:</v>
      </c>
      <c r="C301" s="672"/>
    </row>
    <row r="302" spans="1:3" x14ac:dyDescent="0.25">
      <c r="A302" s="2" t="s">
        <v>770</v>
      </c>
      <c r="B302" s="667" t="str">
        <f t="shared" ref="B302:B311" si="5">B225</f>
        <v>Remiami pelno projektai</v>
      </c>
      <c r="C302" s="668" t="str">
        <f>'10'!G72</f>
        <v>Taip</v>
      </c>
    </row>
    <row r="303" spans="1:3" ht="60" x14ac:dyDescent="0.25">
      <c r="A303" s="2" t="s">
        <v>771</v>
      </c>
      <c r="B303" s="669" t="str">
        <f t="shared" si="5"/>
        <v>Remiami projektai, susiję su žinių perdavimu, įskaitant konsultacijas, mokymą ir keitimąsi žiniomis apie tvarią, ekonominę, socialinę, aplinką ir klimatą tausojančią veiklą (aktualu rodikliui L801)</v>
      </c>
      <c r="C303" s="668" t="str">
        <f>'10'!G73</f>
        <v>Ne</v>
      </c>
    </row>
    <row r="304" spans="1:3" ht="75" x14ac:dyDescent="0.25">
      <c r="A304" s="2" t="s">
        <v>772</v>
      </c>
      <c r="B304" s="669" t="str">
        <f t="shared" si="5"/>
        <v>Remiami projektai, susiję su gamintojų organizacijomis, vietinėmis rinkomis, trumpomis tiekimo grandinėmis ir kokybės schemomis, įskaitant paramą investicijoms, rinkodaros veiklą ir kt. (aktualu rodikliui L802)</v>
      </c>
      <c r="C304" s="668" t="str">
        <f>'10'!G74</f>
        <v>Taip</v>
      </c>
    </row>
    <row r="305" spans="1:3" ht="45" x14ac:dyDescent="0.25">
      <c r="A305" s="2" t="s">
        <v>773</v>
      </c>
      <c r="B305" s="669" t="str">
        <f t="shared" si="5"/>
        <v>Remiami projektai, susiję su atsinaujinančios energijos gamybos pajėgumais, įskaitant biologinę (aktualu rodikliui L803)</v>
      </c>
      <c r="C305" s="668" t="str">
        <f>'10'!G75</f>
        <v>Ne</v>
      </c>
    </row>
    <row r="306" spans="1:3" ht="60" x14ac:dyDescent="0.25">
      <c r="A306" s="2" t="s">
        <v>774</v>
      </c>
      <c r="B306" s="669" t="str">
        <f t="shared" si="5"/>
        <v>Remiami projektai, prisidedantys prie aplinkos tvarumo, klimato kaitos švelninimo bei prisitaikymo prie jos tikslų įgyvendinimo kaimo vietovėse (aktualu rodikliui L804)</v>
      </c>
      <c r="C306" s="668" t="str">
        <f>'10'!G76</f>
        <v>Ne</v>
      </c>
    </row>
    <row r="307" spans="1:3" ht="30" x14ac:dyDescent="0.25">
      <c r="A307" s="2" t="s">
        <v>775</v>
      </c>
      <c r="B307" s="669" t="str">
        <f t="shared" si="5"/>
        <v>Remiami projektai, kurie kuria darbo vietas (aktualu rodikliui L805)</v>
      </c>
      <c r="C307" s="668" t="str">
        <f>'10'!G77</f>
        <v>Taip</v>
      </c>
    </row>
    <row r="308" spans="1:3" ht="30" x14ac:dyDescent="0.25">
      <c r="A308" s="2" t="s">
        <v>776</v>
      </c>
      <c r="B308" s="669" t="str">
        <f t="shared" si="5"/>
        <v>Remiami kaimo verslų, įskaitant bioekonomiką, projektai (aktualu rodikliui L 806)</v>
      </c>
      <c r="C308" s="668" t="str">
        <f>'10'!G78</f>
        <v>Taip</v>
      </c>
    </row>
    <row r="309" spans="1:3" ht="30" x14ac:dyDescent="0.25">
      <c r="A309" s="2" t="s">
        <v>777</v>
      </c>
      <c r="B309" s="669" t="str">
        <f t="shared" si="5"/>
        <v>Remiami projektai, susiję su sumanių kaimų strategijomis (aktualu rodikliui L807)</v>
      </c>
      <c r="C309" s="668" t="str">
        <f>'10'!G79</f>
        <v>Ne</v>
      </c>
    </row>
    <row r="310" spans="1:3" ht="30" x14ac:dyDescent="0.25">
      <c r="A310" s="2" t="s">
        <v>778</v>
      </c>
      <c r="B310" s="669" t="str">
        <f t="shared" si="5"/>
        <v>Remiami projektai, gerinantys paslaugų prieinamumą ir infrastruktūrą (aktualu rodikliui L808)</v>
      </c>
      <c r="C310" s="668" t="str">
        <f>'10'!G80</f>
        <v>Taip</v>
      </c>
    </row>
    <row r="311" spans="1:3" ht="30" x14ac:dyDescent="0.25">
      <c r="A311" s="2" t="s">
        <v>779</v>
      </c>
      <c r="B311" s="669" t="str">
        <f t="shared" si="5"/>
        <v>Remiami socialinės įtraukties projektai (aktualu rodikliui L809)</v>
      </c>
      <c r="C311" s="668" t="str">
        <f>'10'!G81</f>
        <v>Taip</v>
      </c>
    </row>
    <row r="312" spans="1:3" x14ac:dyDescent="0.25">
      <c r="B312" s="645"/>
      <c r="C312" s="681"/>
    </row>
    <row r="313" spans="1:3" x14ac:dyDescent="0.25">
      <c r="A313" s="1"/>
      <c r="B313" s="360"/>
      <c r="C313" s="682" t="str">
        <f>'10'!H6</f>
        <v>5 priemonė</v>
      </c>
    </row>
    <row r="314" spans="1:3" ht="45" x14ac:dyDescent="0.25">
      <c r="A314" s="2" t="s">
        <v>188</v>
      </c>
      <c r="B314" s="507" t="str">
        <f>B237</f>
        <v>Priemonės pavadinimas</v>
      </c>
      <c r="C314" s="666" t="str">
        <f>'10'!H7</f>
        <v xml:space="preserve">Kokybiško gyventojų užimtumo ir socialinės integracijos veiklų plėtra per bendruomenių sutelktumą  </v>
      </c>
    </row>
    <row r="315" spans="1:3" x14ac:dyDescent="0.25">
      <c r="A315" s="2" t="s">
        <v>189</v>
      </c>
      <c r="B315" s="667" t="str">
        <f t="shared" ref="B315:B378" si="6">B238</f>
        <v>Priemonės rūšis</v>
      </c>
      <c r="C315" s="666" t="str">
        <f>'10'!H8</f>
        <v>Veiklos projektai</v>
      </c>
    </row>
    <row r="316" spans="1:3" ht="30" x14ac:dyDescent="0.25">
      <c r="A316" s="2" t="s">
        <v>190</v>
      </c>
      <c r="B316" s="667" t="str">
        <f t="shared" si="6"/>
        <v>VVG teritorijos poreikių, kuriuos tenkina priemonė, skaičius</v>
      </c>
      <c r="C316" s="666">
        <f>'10'!H9</f>
        <v>3</v>
      </c>
    </row>
    <row r="317" spans="1:3" x14ac:dyDescent="0.25">
      <c r="A317" s="2" t="s">
        <v>191</v>
      </c>
      <c r="B317" s="667" t="str">
        <f t="shared" si="6"/>
        <v>BŽŪP tikslų, kuriuos įgyvendina priemonė, skaičius</v>
      </c>
      <c r="C317" s="666">
        <f>'10'!H10</f>
        <v>2</v>
      </c>
    </row>
    <row r="318" spans="1:3" ht="60" x14ac:dyDescent="0.25">
      <c r="A318" s="2" t="s">
        <v>192</v>
      </c>
      <c r="B318" s="667" t="str">
        <f t="shared" si="6"/>
        <v>Pagrindinis BŽŪP tikslas, kurį įgyvendina VPS priemonė</v>
      </c>
      <c r="C318" s="668" t="str">
        <f>'10'!H11</f>
        <v>SO8. Skatinti užimtumą, augimą, lyčių lygybę, įskaitant moterų dalyvavimą ūkininkavimo veikloje, socialinę įtrauktį ir vietos plėtrą kaimo vietovėse, įskaitant žiedinę bioekonomiką ir tvarią miškininkystę</v>
      </c>
    </row>
    <row r="319" spans="1:3" ht="30" x14ac:dyDescent="0.25">
      <c r="A319" s="2" t="s">
        <v>193</v>
      </c>
      <c r="B319" s="669" t="str">
        <f t="shared" si="6"/>
        <v>Ar priemonė prisideda prie 4 konkretaus BŽŪP tikslo? (tikslas nurodytas 5 lape)</v>
      </c>
      <c r="C319" s="668" t="str">
        <f>'10'!H12</f>
        <v>Ne</v>
      </c>
    </row>
    <row r="320" spans="1:3" ht="30" x14ac:dyDescent="0.25">
      <c r="A320" s="2" t="s">
        <v>194</v>
      </c>
      <c r="B320" s="669" t="str">
        <f t="shared" si="6"/>
        <v>Ar priemonė prisideda prie 5 konkretaus BŽŪP tikslo? (tikslas nurodytas 5 lape)</v>
      </c>
      <c r="C320" s="668" t="str">
        <f>'10'!H13</f>
        <v>Ne</v>
      </c>
    </row>
    <row r="321" spans="1:3" ht="30" x14ac:dyDescent="0.25">
      <c r="A321" s="2" t="s">
        <v>195</v>
      </c>
      <c r="B321" s="669" t="str">
        <f t="shared" si="6"/>
        <v>Ar priemonė prisideda prie 6 konkretaus BŽŪP tikslo? (tikslas nurodytas 5 lape)</v>
      </c>
      <c r="C321" s="668" t="str">
        <f>'10'!H14</f>
        <v>Ne</v>
      </c>
    </row>
    <row r="322" spans="1:3" ht="30" x14ac:dyDescent="0.25">
      <c r="A322" s="2" t="s">
        <v>196</v>
      </c>
      <c r="B322" s="669" t="str">
        <f t="shared" si="6"/>
        <v>Ar priemonė prisideda prie 9 konkretaus BŽŪP tikslo? (tikslas nurodytas 5 lape)</v>
      </c>
      <c r="C322" s="668" t="str">
        <f>'10'!H15</f>
        <v>Taip</v>
      </c>
    </row>
    <row r="323" spans="1:3" x14ac:dyDescent="0.25">
      <c r="A323" s="2" t="s">
        <v>94</v>
      </c>
      <c r="B323" s="671" t="str">
        <f t="shared" si="6"/>
        <v>A dalis. Priemonės intervencijos logika:</v>
      </c>
      <c r="C323" s="672"/>
    </row>
    <row r="324" spans="1:3" ht="225" x14ac:dyDescent="0.25">
      <c r="A324" s="2" t="s">
        <v>197</v>
      </c>
      <c r="B324" s="669" t="str">
        <f t="shared" si="6"/>
        <v>Priemonės tikslas, ryšys su pagrindiniu BŽŪP tikslu ir VVG teritorijos poreikiais (problemomis ir (arba) potencialu), ryšys su VPS tema (jei taikoma)</v>
      </c>
      <c r="C324" s="673" t="str">
        <f>'10'!H17</f>
        <v>Priemonės tikslas - skatinti kaimo bendruomenių, vietos gyventojų bendruomeniškumą, puoselėjant vietos identitetą ir stiprinant jo sklaidą, skatinant socialinę įtrauktį per įvairių kokybiškų ir vietos gyventojams reikalingų sporto, sveikatingumo, kultūros, laisvalaikio, užimtumo ir kitų veiklų (pvz. tęstinių renginių, stovyklų, edukacijų, dirbtuvių, plenerų ir pan.) su išliekamąja verte, organizavimą. Priemonė siejasi su pagrindiniu BŽŪP tikslu, kadangi bus prisidedama prie socialinės įtraukties didinimo, paslaugų įvairovės plėtojimo. Per patirtį bus stiprinamas ir NVO konkurencingumas viešjų paslaugų teikime. Priemonės įgyvendinimo metu bus stiprinamas vietovės autentiškumas ir išskirtinumas, kas prisidės prie turizmui patrauklaus įvaizdžio kūrimo.</v>
      </c>
    </row>
    <row r="325" spans="1:3" ht="45" x14ac:dyDescent="0.25">
      <c r="A325" s="2" t="s">
        <v>198</v>
      </c>
      <c r="B325" s="667" t="str">
        <f t="shared" si="6"/>
        <v>Pokytis, kurio siekiama VPS priemone</v>
      </c>
      <c r="C325" s="673" t="str">
        <f>'10'!H18</f>
        <v>Siekiamas pokytis -  padidėjusi bendruomeninių veiklų pasiūla įtraukianti jaunimą ir socialinėje atskirtyje esančius asmenis.</v>
      </c>
    </row>
    <row r="326" spans="1:3" ht="30" x14ac:dyDescent="0.25">
      <c r="A326" s="2" t="s">
        <v>199</v>
      </c>
      <c r="B326" s="507" t="str">
        <f t="shared" si="6"/>
        <v>Kaip priemonė prisidės prie horizontalaus tikslo d įgyvendinimo? (pildoma, jei taikoma)</v>
      </c>
      <c r="C326" s="673" t="str">
        <f>'10'!H19</f>
        <v>Netaikoma.</v>
      </c>
    </row>
    <row r="327" spans="1:3" ht="30" x14ac:dyDescent="0.25">
      <c r="A327" s="2" t="s">
        <v>200</v>
      </c>
      <c r="B327" s="507" t="str">
        <f t="shared" si="6"/>
        <v>Kaip priemonė prisidės prie horizontalaus tikslo e įgyvendinimo? (pildoma, jei taikoma)</v>
      </c>
      <c r="C327" s="673" t="str">
        <f>'10'!H20</f>
        <v>Netaikoma.</v>
      </c>
    </row>
    <row r="328" spans="1:3" ht="30" x14ac:dyDescent="0.25">
      <c r="A328" s="2" t="s">
        <v>201</v>
      </c>
      <c r="B328" s="507" t="str">
        <f t="shared" si="6"/>
        <v>Kaip priemonė prisidės prie horizontalaus tikslo f įgyvendinimo? (pildoma, jei taikoma)</v>
      </c>
      <c r="C328" s="673" t="str">
        <f>'10'!H21</f>
        <v>Netaikoma.</v>
      </c>
    </row>
    <row r="329" spans="1:3" ht="60" x14ac:dyDescent="0.25">
      <c r="A329" s="2" t="s">
        <v>202</v>
      </c>
      <c r="B329" s="507" t="str">
        <f t="shared" si="6"/>
        <v>Kaip priemonė prisidės prie horizontalaus tikslo i įgyvendinimo? (pildoma, jei taikoma)</v>
      </c>
      <c r="C329" s="673" t="str">
        <f>'10'!H22</f>
        <v>Veiklomis bus siekiama prisidėti prie visuomenės poreikių, susijudių su maistu ir sveikata, prisidedant prie sąmoningo maosto produktų vartojimo ir rūpinimosi sveikata.</v>
      </c>
    </row>
    <row r="330" spans="1:3" ht="30" x14ac:dyDescent="0.25">
      <c r="A330" s="2" t="s">
        <v>203</v>
      </c>
      <c r="B330" s="671" t="str">
        <f t="shared" si="6"/>
        <v>B dalis. Pareiškėjų ir projektų tinkamumo sąlygos, projektų atrankos principai:</v>
      </c>
      <c r="C330" s="672"/>
    </row>
    <row r="331" spans="1:3" ht="90" x14ac:dyDescent="0.25">
      <c r="A331" s="2" t="s">
        <v>204</v>
      </c>
      <c r="B331" s="507" t="str">
        <f t="shared" si="6"/>
        <v>Pagal priemonę remiamos veiklos</v>
      </c>
      <c r="C331" s="673" t="str">
        <f>'10'!H24</f>
        <v>Remiamos veiklos, skirtos  bendruomenių, vietos gyventojų bendruomeniškumo skatinimui, kokybiško užimtumo, saviraiškos galimybių plėtrai, atsižvelgiant  į skirtingų vietos gyventojų grupių poreikius. Taip pat  būtinų priemonių ir  projekto tikslams pasiekti reikalingų paslaugų įsigijimas.</v>
      </c>
    </row>
    <row r="332" spans="1:3" ht="30" x14ac:dyDescent="0.25">
      <c r="A332" s="2" t="s">
        <v>205</v>
      </c>
      <c r="B332" s="667" t="str">
        <f t="shared" si="6"/>
        <v>Tinkami pareiškėjai ir partneriai (jei taikomas reikalavimas projektus įgyvendinti su partneriais)</v>
      </c>
      <c r="C332" s="673" t="str">
        <f>'10'!H25</f>
        <v>Šakių raj. registruotos ir VVG teritorijoje veiklą vykdančios NVO.</v>
      </c>
    </row>
    <row r="333" spans="1:3" ht="45" x14ac:dyDescent="0.25">
      <c r="A333" s="2" t="s">
        <v>206</v>
      </c>
      <c r="B333" s="667" t="str">
        <f t="shared" si="6"/>
        <v>Priemonės tikslinė grupė (pildoma, jei nesutampa su tinkamais pareiškėjais ir (arba) partneriais)</v>
      </c>
      <c r="C333" s="673" t="str">
        <f>'10'!H26</f>
        <v>VVG teritorijos gyventojai (vaikai, jaunimas, pagyvenę asmenys, neįgalieji, skurdo riziką patiriančios šeimos ir kt.).</v>
      </c>
    </row>
    <row r="334" spans="1:3" ht="45" x14ac:dyDescent="0.25">
      <c r="A334" s="2" t="s">
        <v>725</v>
      </c>
      <c r="B334" s="507" t="str">
        <f t="shared" si="6"/>
        <v>Tinkamumo sąlygos pareiškėjams ir projektams</v>
      </c>
      <c r="C334" s="673" t="str">
        <f>'10'!H27</f>
        <v>Tinkamumo sąlygos numatytos Lietuvos žemės ūkio ir kaimo plėtros 2023–2027 m. strateginiame plane ir Vietos projektų administravimo taisyklėse.</v>
      </c>
    </row>
    <row r="335" spans="1:3" ht="60" x14ac:dyDescent="0.25">
      <c r="A335" s="2" t="s">
        <v>726</v>
      </c>
      <c r="B335" s="669" t="str">
        <f t="shared" si="6"/>
        <v>Projektų atrankos principai</v>
      </c>
      <c r="C335" s="673" t="str">
        <f>'10'!H28</f>
        <v>Prioritetas skiriamas  projektams, kurie:                                                                                         1. apima didesnę teritorinę projekto veiklų aprėptį
2. įtraukia jaunimą iki 29 m. 
3. įtraukia mažiau galimybių turinčius asmenis</v>
      </c>
    </row>
    <row r="336" spans="1:3" x14ac:dyDescent="0.25">
      <c r="A336" s="2" t="s">
        <v>727</v>
      </c>
      <c r="B336" s="507" t="str">
        <f t="shared" si="6"/>
        <v>Planuojamų kvietimų teikti paraiškas skaičius</v>
      </c>
      <c r="C336" s="666">
        <f>'10'!H29</f>
        <v>2</v>
      </c>
    </row>
    <row r="337" spans="1:3" x14ac:dyDescent="0.25">
      <c r="A337" s="2" t="s">
        <v>728</v>
      </c>
      <c r="B337" s="647" t="str">
        <f t="shared" si="6"/>
        <v>C dalis. Paramos dydžiai:</v>
      </c>
      <c r="C337" s="672"/>
    </row>
    <row r="338" spans="1:3" x14ac:dyDescent="0.25">
      <c r="A338" s="2" t="s">
        <v>729</v>
      </c>
      <c r="B338" s="507" t="str">
        <f t="shared" si="6"/>
        <v>Didžiausia paramos suma vietos projektui, Eur</v>
      </c>
      <c r="C338" s="673">
        <f>'10'!H31</f>
        <v>14000</v>
      </c>
    </row>
    <row r="339" spans="1:3" x14ac:dyDescent="0.25">
      <c r="A339" s="2" t="s">
        <v>730</v>
      </c>
      <c r="B339" s="507" t="str">
        <f t="shared" si="6"/>
        <v xml:space="preserve">Paramos lyginamoji dalis, proc. </v>
      </c>
      <c r="C339" s="673">
        <f>'10'!H32</f>
        <v>90</v>
      </c>
    </row>
    <row r="340" spans="1:3" x14ac:dyDescent="0.25">
      <c r="A340" s="2" t="s">
        <v>731</v>
      </c>
      <c r="B340" s="507" t="str">
        <f t="shared" si="6"/>
        <v>Planuojama paramos suma priemonei, Eur</v>
      </c>
      <c r="C340" s="674">
        <f>'10'!H33</f>
        <v>168000</v>
      </c>
    </row>
    <row r="341" spans="1:3" x14ac:dyDescent="0.25">
      <c r="A341" s="2" t="s">
        <v>732</v>
      </c>
      <c r="B341" s="507" t="str">
        <f t="shared" si="6"/>
        <v>Planuojama paremti projektų (rodiklis L700)</v>
      </c>
      <c r="C341" s="675">
        <f>'10'!H34</f>
        <v>12</v>
      </c>
    </row>
    <row r="342" spans="1:3" ht="45" x14ac:dyDescent="0.25">
      <c r="A342" s="2" t="s">
        <v>733</v>
      </c>
      <c r="B342" s="507" t="str">
        <f t="shared" si="6"/>
        <v>Paaiškinimas, kaip nustatyta rodiklio L700 reikšmė</v>
      </c>
      <c r="C342" s="673" t="str">
        <f>'10'!H35</f>
        <v>Remiantis įgyvendintų priemonių patirtimi nustatyta vidutinė paramos suma ir planuojamas projektų skaičius.</v>
      </c>
    </row>
    <row r="343" spans="1:3" ht="30" x14ac:dyDescent="0.25">
      <c r="A343" s="2" t="s">
        <v>734</v>
      </c>
      <c r="B343" s="647" t="str">
        <f t="shared" si="6"/>
        <v>D dalis. Priemonės indėlis į ES ir nacionalinių horizontaliųjų principų įgyvendinimą:</v>
      </c>
      <c r="C343" s="672"/>
    </row>
    <row r="344" spans="1:3" x14ac:dyDescent="0.25">
      <c r="A344" s="2" t="s">
        <v>735</v>
      </c>
      <c r="B344" s="676" t="str">
        <f t="shared" si="6"/>
        <v>Subregioninės vietovės principas:</v>
      </c>
      <c r="C344" s="672"/>
    </row>
    <row r="345" spans="1:3" ht="30" x14ac:dyDescent="0.25">
      <c r="A345" s="2" t="s">
        <v>736</v>
      </c>
      <c r="B345" s="507" t="str">
        <f t="shared" si="6"/>
        <v>Ar siekiama, kad pagal priemonę finansuojami projektai apimtų visas VVG teritorijos seniūnijas?</v>
      </c>
      <c r="C345" s="668" t="str">
        <f>'10'!H38</f>
        <v>Taip</v>
      </c>
    </row>
    <row r="346" spans="1:3" ht="30" x14ac:dyDescent="0.25">
      <c r="A346" s="2" t="s">
        <v>737</v>
      </c>
      <c r="B346" s="507" t="str">
        <f t="shared" si="6"/>
        <v>Pasirinkimo pagrindimas</v>
      </c>
      <c r="C346" s="673" t="str">
        <f>'10'!H39</f>
        <v>Paraiškoms bus skiriamas prioritetas už didesnę  teritorinę projekto veiklų aprėptį.</v>
      </c>
    </row>
    <row r="347" spans="1:3" x14ac:dyDescent="0.25">
      <c r="A347" s="2" t="s">
        <v>738</v>
      </c>
      <c r="B347" s="676" t="str">
        <f t="shared" si="6"/>
        <v>Partnerystės principas:</v>
      </c>
      <c r="C347" s="672"/>
    </row>
    <row r="348" spans="1:3" ht="30" x14ac:dyDescent="0.25">
      <c r="A348" s="2" t="s">
        <v>739</v>
      </c>
      <c r="B348" s="507" t="str">
        <f t="shared" si="6"/>
        <v>Ar siekiama, kad pagal priemonę finansuojami projektai būtų vykdomi su partneriais?</v>
      </c>
      <c r="C348" s="668" t="str">
        <f>'10'!H41</f>
        <v>Taip, pasirinktinai</v>
      </c>
    </row>
    <row r="349" spans="1:3" ht="30" x14ac:dyDescent="0.25">
      <c r="A349" s="2" t="s">
        <v>740</v>
      </c>
      <c r="B349" s="507" t="str">
        <f t="shared" si="6"/>
        <v>Pasirinkimo pagrindimas</v>
      </c>
      <c r="C349" s="673" t="str">
        <f>'10'!H42</f>
        <v>Esant poreikiui projektas gali būti įgyvendinamas su partneriais.</v>
      </c>
    </row>
    <row r="350" spans="1:3" x14ac:dyDescent="0.25">
      <c r="A350" s="2" t="s">
        <v>741</v>
      </c>
      <c r="B350" s="676" t="str">
        <f t="shared" si="6"/>
        <v>Inovacijų principas:</v>
      </c>
      <c r="C350" s="672"/>
    </row>
    <row r="351" spans="1:3" ht="30" x14ac:dyDescent="0.25">
      <c r="A351" s="2" t="s">
        <v>742</v>
      </c>
      <c r="B351" s="507" t="str">
        <f t="shared" si="6"/>
        <v>Ar siekiama, kad pagal priemonę finansuojami projektai būtų skirti inovacijoms vietos lygiu diegti?</v>
      </c>
      <c r="C351" s="668" t="str">
        <f>'10'!H44</f>
        <v>Taip, pasirinktinai</v>
      </c>
    </row>
    <row r="352" spans="1:3" x14ac:dyDescent="0.25">
      <c r="A352" s="2" t="s">
        <v>743</v>
      </c>
      <c r="B352" s="507" t="str">
        <f t="shared" si="6"/>
        <v>Pasirinkimo pagrindimas</v>
      </c>
      <c r="C352" s="673" t="str">
        <f>'10'!H45</f>
        <v>Esant poreikiui gali būti diegiamos inovacijos.</v>
      </c>
    </row>
    <row r="353" spans="1:3" ht="30" x14ac:dyDescent="0.25">
      <c r="A353" s="2" t="s">
        <v>744</v>
      </c>
      <c r="B353" s="507" t="str">
        <f t="shared" si="6"/>
        <v>Planuojama paremti projektų, skirtų inovacijoms vietos lygiu diegti (rodiklis L710)</v>
      </c>
      <c r="C353" s="675">
        <f>'10'!H46</f>
        <v>0</v>
      </c>
    </row>
    <row r="354" spans="1:3" x14ac:dyDescent="0.25">
      <c r="A354" s="2" t="s">
        <v>745</v>
      </c>
      <c r="B354" s="676" t="str">
        <f t="shared" si="6"/>
        <v>Lyčių lygybė ir nediskriminavimas:</v>
      </c>
      <c r="C354" s="672"/>
    </row>
    <row r="355" spans="1:3" ht="30" x14ac:dyDescent="0.25">
      <c r="A355" s="2" t="s">
        <v>746</v>
      </c>
      <c r="B355" s="507" t="str">
        <f t="shared" si="6"/>
        <v>Ar pagal priemonę finansuojami projektai, skirti lyčių lygybei ir nediskriminavimui?</v>
      </c>
      <c r="C355" s="668" t="str">
        <f>'10'!H48</f>
        <v>Ne</v>
      </c>
    </row>
    <row r="356" spans="1:3" x14ac:dyDescent="0.25">
      <c r="A356" s="2" t="s">
        <v>747</v>
      </c>
      <c r="B356" s="507" t="str">
        <f t="shared" si="6"/>
        <v>Pasirinkimo pagrindimas (jei taip, kaip bus užtikrinta)</v>
      </c>
      <c r="C356" s="673" t="str">
        <f>'10'!H49</f>
        <v>Netaikoma.</v>
      </c>
    </row>
    <row r="357" spans="1:3" x14ac:dyDescent="0.25">
      <c r="A357" s="2" t="s">
        <v>748</v>
      </c>
      <c r="B357" s="676" t="str">
        <f t="shared" si="6"/>
        <v>Jaunimas:</v>
      </c>
      <c r="C357" s="672"/>
    </row>
    <row r="358" spans="1:3" ht="30" x14ac:dyDescent="0.25">
      <c r="A358" s="2" t="s">
        <v>749</v>
      </c>
      <c r="B358" s="507" t="str">
        <f t="shared" si="6"/>
        <v>Ar pagal priemonę finansuojami projektai, skirti jaunimui?</v>
      </c>
      <c r="C358" s="668" t="s">
        <v>233</v>
      </c>
    </row>
    <row r="359" spans="1:3" ht="15.75" x14ac:dyDescent="0.25">
      <c r="A359" s="2" t="s">
        <v>750</v>
      </c>
      <c r="B359" s="507" t="str">
        <f t="shared" si="6"/>
        <v>Pasirinkimo pagrindimas (jei taip, kaip bus užtikrinta)</v>
      </c>
      <c r="C359" s="735" t="s">
        <v>1888</v>
      </c>
    </row>
    <row r="360" spans="1:3" x14ac:dyDescent="0.25">
      <c r="A360" s="2" t="s">
        <v>751</v>
      </c>
      <c r="B360" s="671" t="str">
        <f t="shared" si="6"/>
        <v>E dalis. Priemonės rezultato rodikliai:</v>
      </c>
      <c r="C360" s="672"/>
    </row>
    <row r="361" spans="1:3" x14ac:dyDescent="0.25">
      <c r="A361" s="2" t="s">
        <v>752</v>
      </c>
      <c r="B361" s="676" t="str">
        <f t="shared" si="6"/>
        <v>SP rezultato rodiklių taikymas priemonei:</v>
      </c>
      <c r="C361" s="672"/>
    </row>
    <row r="362" spans="1:3" x14ac:dyDescent="0.25">
      <c r="A362" s="2" t="s">
        <v>753</v>
      </c>
      <c r="B362" s="677" t="str">
        <f t="shared" si="6"/>
        <v>R.3</v>
      </c>
      <c r="C362" s="683" t="str">
        <f>'10'!H55</f>
        <v>Ne</v>
      </c>
    </row>
    <row r="363" spans="1:3" x14ac:dyDescent="0.25">
      <c r="A363" s="2" t="s">
        <v>754</v>
      </c>
      <c r="B363" s="677" t="str">
        <f t="shared" si="6"/>
        <v>R.37</v>
      </c>
      <c r="C363" s="683" t="str">
        <f>'10'!H56</f>
        <v>Ne</v>
      </c>
    </row>
    <row r="364" spans="1:3" x14ac:dyDescent="0.25">
      <c r="A364" s="2" t="s">
        <v>755</v>
      </c>
      <c r="B364" s="677" t="str">
        <f t="shared" si="6"/>
        <v>R.39</v>
      </c>
      <c r="C364" s="683" t="str">
        <f>'10'!H57</f>
        <v>Ne</v>
      </c>
    </row>
    <row r="365" spans="1:3" x14ac:dyDescent="0.25">
      <c r="A365" s="2" t="s">
        <v>756</v>
      </c>
      <c r="B365" s="677" t="str">
        <f t="shared" si="6"/>
        <v>R.41</v>
      </c>
      <c r="C365" s="683" t="str">
        <f>'10'!H58</f>
        <v>Ne</v>
      </c>
    </row>
    <row r="366" spans="1:3" x14ac:dyDescent="0.25">
      <c r="A366" s="2" t="s">
        <v>757</v>
      </c>
      <c r="B366" s="677" t="str">
        <f t="shared" si="6"/>
        <v>R.42</v>
      </c>
      <c r="C366" s="683" t="str">
        <f>'10'!H59</f>
        <v>Taip</v>
      </c>
    </row>
    <row r="367" spans="1:3" x14ac:dyDescent="0.25">
      <c r="A367" s="2" t="s">
        <v>758</v>
      </c>
      <c r="B367" s="676" t="str">
        <f t="shared" si="6"/>
        <v>VPS rodiklių taikymas priemonei:</v>
      </c>
      <c r="C367" s="684"/>
    </row>
    <row r="368" spans="1:3" x14ac:dyDescent="0.25">
      <c r="A368" s="2" t="s">
        <v>759</v>
      </c>
      <c r="B368" s="677" t="str">
        <f t="shared" si="6"/>
        <v>ŠAKI-P.1</v>
      </c>
      <c r="C368" s="683" t="str">
        <f>'10'!H61</f>
        <v>Ne</v>
      </c>
    </row>
    <row r="369" spans="1:3" x14ac:dyDescent="0.25">
      <c r="A369" s="2" t="s">
        <v>760</v>
      </c>
      <c r="B369" s="677" t="str">
        <f t="shared" si="6"/>
        <v>ŠAKI-P.2</v>
      </c>
      <c r="C369" s="683" t="str">
        <f>'10'!H62</f>
        <v>Ne</v>
      </c>
    </row>
    <row r="370" spans="1:3" x14ac:dyDescent="0.25">
      <c r="A370" s="2" t="s">
        <v>761</v>
      </c>
      <c r="B370" s="677" t="str">
        <f t="shared" si="6"/>
        <v>ŠAKI-P.3</v>
      </c>
      <c r="C370" s="683" t="str">
        <f>'10'!H63</f>
        <v>Taip</v>
      </c>
    </row>
    <row r="371" spans="1:3" x14ac:dyDescent="0.25">
      <c r="A371" s="2" t="s">
        <v>762</v>
      </c>
      <c r="B371" s="677" t="str">
        <f t="shared" si="6"/>
        <v>ŠAKI-P.4</v>
      </c>
      <c r="C371" s="683" t="str">
        <f>'10'!H64</f>
        <v>Ne</v>
      </c>
    </row>
    <row r="372" spans="1:3" x14ac:dyDescent="0.25">
      <c r="A372" s="2" t="s">
        <v>763</v>
      </c>
      <c r="B372" s="677" t="str">
        <f t="shared" si="6"/>
        <v>ŠAKI-P.5</v>
      </c>
      <c r="C372" s="683" t="str">
        <f>'10'!H65</f>
        <v>Ne</v>
      </c>
    </row>
    <row r="373" spans="1:3" x14ac:dyDescent="0.25">
      <c r="A373" s="2" t="s">
        <v>764</v>
      </c>
      <c r="B373" s="677" t="str">
        <f t="shared" si="6"/>
        <v>ŠAKI-P.6</v>
      </c>
      <c r="C373" s="683" t="str">
        <f>'10'!H66</f>
        <v>Ne</v>
      </c>
    </row>
    <row r="374" spans="1:3" x14ac:dyDescent="0.25">
      <c r="A374" s="2" t="s">
        <v>765</v>
      </c>
      <c r="B374" s="677" t="str">
        <f t="shared" si="6"/>
        <v>ŠAKI-P.7</v>
      </c>
      <c r="C374" s="683" t="str">
        <f>'10'!H67</f>
        <v>Ne</v>
      </c>
    </row>
    <row r="375" spans="1:3" x14ac:dyDescent="0.25">
      <c r="A375" s="2" t="s">
        <v>766</v>
      </c>
      <c r="B375" s="677" t="str">
        <f t="shared" si="6"/>
        <v>ŠAKI-P.8</v>
      </c>
      <c r="C375" s="683" t="str">
        <f>'10'!H68</f>
        <v>Ne</v>
      </c>
    </row>
    <row r="376" spans="1:3" x14ac:dyDescent="0.25">
      <c r="A376" s="2" t="s">
        <v>767</v>
      </c>
      <c r="B376" s="677" t="str">
        <f t="shared" si="6"/>
        <v>ŠAKI-P.9</v>
      </c>
      <c r="C376" s="683" t="str">
        <f>'10'!H69</f>
        <v>Ne</v>
      </c>
    </row>
    <row r="377" spans="1:3" x14ac:dyDescent="0.25">
      <c r="A377" s="2" t="s">
        <v>768</v>
      </c>
      <c r="B377" s="679" t="str">
        <f t="shared" si="6"/>
        <v>ŠAKI-P.10</v>
      </c>
      <c r="C377" s="685" t="str">
        <f>'10'!H70</f>
        <v>Ne</v>
      </c>
    </row>
    <row r="378" spans="1:3" x14ac:dyDescent="0.25">
      <c r="A378" s="2" t="s">
        <v>769</v>
      </c>
      <c r="B378" s="671" t="str">
        <f t="shared" si="6"/>
        <v>F dalis. Pagal priemonę remiamų projektų pobūdis:</v>
      </c>
      <c r="C378" s="672"/>
    </row>
    <row r="379" spans="1:3" x14ac:dyDescent="0.25">
      <c r="A379" s="2" t="s">
        <v>770</v>
      </c>
      <c r="B379" s="667" t="str">
        <f t="shared" ref="B379:B388" si="7">B302</f>
        <v>Remiami pelno projektai</v>
      </c>
      <c r="C379" s="668" t="str">
        <f>'10'!H72</f>
        <v>Ne</v>
      </c>
    </row>
    <row r="380" spans="1:3" ht="60" x14ac:dyDescent="0.25">
      <c r="A380" s="2" t="s">
        <v>771</v>
      </c>
      <c r="B380" s="669" t="str">
        <f t="shared" si="7"/>
        <v>Remiami projektai, susiję su žinių perdavimu, įskaitant konsultacijas, mokymą ir keitimąsi žiniomis apie tvarią, ekonominę, socialinę, aplinką ir klimatą tausojančią veiklą (aktualu rodikliui L801)</v>
      </c>
      <c r="C380" s="668" t="str">
        <f>'10'!H73</f>
        <v>Taip</v>
      </c>
    </row>
    <row r="381" spans="1:3" ht="75" x14ac:dyDescent="0.25">
      <c r="A381" s="2" t="s">
        <v>772</v>
      </c>
      <c r="B381" s="669" t="str">
        <f t="shared" si="7"/>
        <v>Remiami projektai, susiję su gamintojų organizacijomis, vietinėmis rinkomis, trumpomis tiekimo grandinėmis ir kokybės schemomis, įskaitant paramą investicijoms, rinkodaros veiklą ir kt. (aktualu rodikliui L802)</v>
      </c>
      <c r="C381" s="668" t="str">
        <f>'10'!H74</f>
        <v>Ne</v>
      </c>
    </row>
    <row r="382" spans="1:3" ht="45" x14ac:dyDescent="0.25">
      <c r="A382" s="2" t="s">
        <v>773</v>
      </c>
      <c r="B382" s="669" t="str">
        <f t="shared" si="7"/>
        <v>Remiami projektai, susiję su atsinaujinančios energijos gamybos pajėgumais, įskaitant biologinę (aktualu rodikliui L803)</v>
      </c>
      <c r="C382" s="668" t="str">
        <f>'10'!H75</f>
        <v>Ne</v>
      </c>
    </row>
    <row r="383" spans="1:3" ht="60" x14ac:dyDescent="0.25">
      <c r="A383" s="2" t="s">
        <v>774</v>
      </c>
      <c r="B383" s="669" t="str">
        <f t="shared" si="7"/>
        <v>Remiami projektai, prisidedantys prie aplinkos tvarumo, klimato kaitos švelninimo bei prisitaikymo prie jos tikslų įgyvendinimo kaimo vietovėse (aktualu rodikliui L804)</v>
      </c>
      <c r="C383" s="668" t="str">
        <f>'10'!H76</f>
        <v>Ne</v>
      </c>
    </row>
    <row r="384" spans="1:3" ht="30" x14ac:dyDescent="0.25">
      <c r="A384" s="2" t="s">
        <v>775</v>
      </c>
      <c r="B384" s="669" t="str">
        <f t="shared" si="7"/>
        <v>Remiami projektai, kurie kuria darbo vietas (aktualu rodikliui L805)</v>
      </c>
      <c r="C384" s="668" t="str">
        <f>'10'!H77</f>
        <v>Ne</v>
      </c>
    </row>
    <row r="385" spans="1:3" ht="30" x14ac:dyDescent="0.25">
      <c r="A385" s="2" t="s">
        <v>776</v>
      </c>
      <c r="B385" s="669" t="str">
        <f t="shared" si="7"/>
        <v>Remiami kaimo verslų, įskaitant bioekonomiką, projektai (aktualu rodikliui L 806)</v>
      </c>
      <c r="C385" s="668" t="str">
        <f>'10'!H78</f>
        <v>Ne</v>
      </c>
    </row>
    <row r="386" spans="1:3" ht="30" x14ac:dyDescent="0.25">
      <c r="A386" s="2" t="s">
        <v>777</v>
      </c>
      <c r="B386" s="669" t="str">
        <f t="shared" si="7"/>
        <v>Remiami projektai, susiję su sumanių kaimų strategijomis (aktualu rodikliui L807)</v>
      </c>
      <c r="C386" s="668" t="str">
        <f>'10'!H79</f>
        <v>Ne</v>
      </c>
    </row>
    <row r="387" spans="1:3" ht="30" x14ac:dyDescent="0.25">
      <c r="A387" s="2" t="s">
        <v>778</v>
      </c>
      <c r="B387" s="669" t="str">
        <f t="shared" si="7"/>
        <v>Remiami projektai, gerinantys paslaugų prieinamumą ir infrastruktūrą (aktualu rodikliui L808)</v>
      </c>
      <c r="C387" s="668" t="str">
        <f>'10'!H80</f>
        <v>Ne</v>
      </c>
    </row>
    <row r="388" spans="1:3" ht="30" x14ac:dyDescent="0.25">
      <c r="A388" s="2" t="s">
        <v>779</v>
      </c>
      <c r="B388" s="669" t="str">
        <f t="shared" si="7"/>
        <v>Remiami socialinės įtraukties projektai (aktualu rodikliui L809)</v>
      </c>
      <c r="C388" s="668" t="str">
        <f>'10'!H81</f>
        <v>Taip</v>
      </c>
    </row>
    <row r="389" spans="1:3" x14ac:dyDescent="0.25">
      <c r="B389" s="645"/>
      <c r="C389" s="681"/>
    </row>
    <row r="390" spans="1:3" x14ac:dyDescent="0.25">
      <c r="A390" s="1"/>
      <c r="B390" s="360"/>
      <c r="C390" s="682" t="str">
        <f>'10'!I6</f>
        <v>6 priemonė</v>
      </c>
    </row>
    <row r="391" spans="1:3" x14ac:dyDescent="0.25">
      <c r="A391" s="2" t="s">
        <v>188</v>
      </c>
      <c r="B391" s="507" t="str">
        <f>B314</f>
        <v>Priemonės pavadinimas</v>
      </c>
      <c r="C391" s="666" t="str">
        <f>'10'!I7</f>
        <v>Nevyriausybinio sektoriaus gebėjimų stiprinimas</v>
      </c>
    </row>
    <row r="392" spans="1:3" x14ac:dyDescent="0.25">
      <c r="A392" s="2" t="s">
        <v>189</v>
      </c>
      <c r="B392" s="667" t="str">
        <f t="shared" ref="B392:B455" si="8">B315</f>
        <v>Priemonės rūšis</v>
      </c>
      <c r="C392" s="666" t="str">
        <f>'10'!I8</f>
        <v>Veiklos projektai</v>
      </c>
    </row>
    <row r="393" spans="1:3" ht="30" x14ac:dyDescent="0.25">
      <c r="A393" s="2" t="s">
        <v>190</v>
      </c>
      <c r="B393" s="667" t="str">
        <f t="shared" si="8"/>
        <v>VVG teritorijos poreikių, kuriuos tenkina priemonė, skaičius</v>
      </c>
      <c r="C393" s="666">
        <f>'10'!I9</f>
        <v>3</v>
      </c>
    </row>
    <row r="394" spans="1:3" x14ac:dyDescent="0.25">
      <c r="A394" s="2" t="s">
        <v>191</v>
      </c>
      <c r="B394" s="667" t="str">
        <f t="shared" si="8"/>
        <v>BŽŪP tikslų, kuriuos įgyvendina priemonė, skaičius</v>
      </c>
      <c r="C394" s="666">
        <f>'10'!I10</f>
        <v>1</v>
      </c>
    </row>
    <row r="395" spans="1:3" ht="60" x14ac:dyDescent="0.25">
      <c r="A395" s="2" t="s">
        <v>192</v>
      </c>
      <c r="B395" s="667" t="str">
        <f t="shared" si="8"/>
        <v>Pagrindinis BŽŪP tikslas, kurį įgyvendina VPS priemonė</v>
      </c>
      <c r="C395" s="668" t="str">
        <f>'10'!I11</f>
        <v>SO8. Skatinti užimtumą, augimą, lyčių lygybę, įskaitant moterų dalyvavimą ūkininkavimo veikloje, socialinę įtrauktį ir vietos plėtrą kaimo vietovėse, įskaitant žiedinę bioekonomiką ir tvarią miškininkystę</v>
      </c>
    </row>
    <row r="396" spans="1:3" ht="30" x14ac:dyDescent="0.25">
      <c r="A396" s="2" t="s">
        <v>193</v>
      </c>
      <c r="B396" s="669" t="str">
        <f t="shared" si="8"/>
        <v>Ar priemonė prisideda prie 4 konkretaus BŽŪP tikslo? (tikslas nurodytas 5 lape)</v>
      </c>
      <c r="C396" s="668" t="str">
        <f>'10'!I12</f>
        <v>Ne</v>
      </c>
    </row>
    <row r="397" spans="1:3" ht="30" x14ac:dyDescent="0.25">
      <c r="A397" s="2" t="s">
        <v>194</v>
      </c>
      <c r="B397" s="669" t="str">
        <f t="shared" si="8"/>
        <v>Ar priemonė prisideda prie 5 konkretaus BŽŪP tikslo? (tikslas nurodytas 5 lape)</v>
      </c>
      <c r="C397" s="668" t="str">
        <f>'10'!I13</f>
        <v>Ne</v>
      </c>
    </row>
    <row r="398" spans="1:3" ht="30" x14ac:dyDescent="0.25">
      <c r="A398" s="2" t="s">
        <v>195</v>
      </c>
      <c r="B398" s="669" t="str">
        <f t="shared" si="8"/>
        <v>Ar priemonė prisideda prie 6 konkretaus BŽŪP tikslo? (tikslas nurodytas 5 lape)</v>
      </c>
      <c r="C398" s="668" t="str">
        <f>'10'!I14</f>
        <v>Ne</v>
      </c>
    </row>
    <row r="399" spans="1:3" ht="30" x14ac:dyDescent="0.25">
      <c r="A399" s="2" t="s">
        <v>196</v>
      </c>
      <c r="B399" s="669" t="str">
        <f t="shared" si="8"/>
        <v>Ar priemonė prisideda prie 9 konkretaus BŽŪP tikslo? (tikslas nurodytas 5 lape)</v>
      </c>
      <c r="C399" s="668" t="str">
        <f>'10'!I15</f>
        <v>Ne</v>
      </c>
    </row>
    <row r="400" spans="1:3" x14ac:dyDescent="0.25">
      <c r="A400" s="2" t="s">
        <v>94</v>
      </c>
      <c r="B400" s="671" t="str">
        <f t="shared" si="8"/>
        <v>A dalis. Priemonės intervencijos logika:</v>
      </c>
      <c r="C400" s="672"/>
    </row>
    <row r="401" spans="1:3" ht="225" x14ac:dyDescent="0.25">
      <c r="A401" s="2" t="s">
        <v>197</v>
      </c>
      <c r="B401" s="669" t="str">
        <f t="shared" si="8"/>
        <v>Priemonės tikslas, ryšys su pagrindiniu BŽŪP tikslu ir VVG teritorijos poreikiais (problemomis ir (arba) potencialu), ryšys su VPS tema (jei taikoma)</v>
      </c>
      <c r="C401" s="673" t="str">
        <f>'10'!I17</f>
        <v>Priemonės tikslas - stiprinti kaimo bendruomenių ir vietos nevyriausybinių organizacijų institucinius ir vadybinius gebėjimus per tikslinio konsultavimo, patirties įgijimo ir kitokias veiklas, kurios padės užtikrinti didesnę įvairovę paslaugų vietos gyventojams, pritraukti savanorius ir juos įveiklinti, pritraukti įvairiasnių veiklos finansavimo šaltinių ir pan.  Priemonė siejasi su pagrindiniu BŽŪP tikslu, kadangi bus prisidedama prie bendruomeninių paslaugų gerinimo ir įvairinimo, socialinės įtraukties didinimo. Taip pat bus stiprinamas NVO konkurencingumas viešjų paslaugų teikime. Kokybiškos ir kruptingos veiklos vykdymas prisidės prie  vietovės autentiškumo ir išskirtinumo didinimo, kas prisidės prie turizmui patrauklaus įvaizdžio kūrimo.</v>
      </c>
    </row>
    <row r="402" spans="1:3" ht="75" x14ac:dyDescent="0.25">
      <c r="A402" s="2" t="s">
        <v>198</v>
      </c>
      <c r="B402" s="667" t="str">
        <f t="shared" si="8"/>
        <v>Pokytis, kurio siekiama VPS priemone</v>
      </c>
      <c r="C402" s="673" t="str">
        <f>'10'!I18</f>
        <v>Siekiamas pokytis -  sustiprintos NVO kompetencijos ir pagerėjusi NVO sektoriaus paslaugų kokybė. Socialinėje atskirtyje esantys asmenys įtraukti į NVO sektoriaus veiklą, padidinant jų įgūdžius, vadybinius ir organizacinius gebėjimus.</v>
      </c>
    </row>
    <row r="403" spans="1:3" ht="30" x14ac:dyDescent="0.25">
      <c r="A403" s="2" t="s">
        <v>199</v>
      </c>
      <c r="B403" s="507" t="str">
        <f t="shared" si="8"/>
        <v>Kaip priemonė prisidės prie horizontalaus tikslo d įgyvendinimo? (pildoma, jei taikoma)</v>
      </c>
      <c r="C403" s="673" t="str">
        <f>'10'!I19</f>
        <v>Netaikoma.</v>
      </c>
    </row>
    <row r="404" spans="1:3" ht="30" x14ac:dyDescent="0.25">
      <c r="A404" s="2" t="s">
        <v>200</v>
      </c>
      <c r="B404" s="507" t="str">
        <f t="shared" si="8"/>
        <v>Kaip priemonė prisidės prie horizontalaus tikslo e įgyvendinimo? (pildoma, jei taikoma)</v>
      </c>
      <c r="C404" s="673" t="str">
        <f>'10'!I20</f>
        <v>Netaikoma.</v>
      </c>
    </row>
    <row r="405" spans="1:3" ht="30" x14ac:dyDescent="0.25">
      <c r="A405" s="2" t="s">
        <v>201</v>
      </c>
      <c r="B405" s="507" t="str">
        <f t="shared" si="8"/>
        <v>Kaip priemonė prisidės prie horizontalaus tikslo f įgyvendinimo? (pildoma, jei taikoma)</v>
      </c>
      <c r="C405" s="673" t="str">
        <f>'10'!I21</f>
        <v>Netaikoma.</v>
      </c>
    </row>
    <row r="406" spans="1:3" ht="30" x14ac:dyDescent="0.25">
      <c r="A406" s="2" t="s">
        <v>202</v>
      </c>
      <c r="B406" s="507" t="str">
        <f t="shared" si="8"/>
        <v>Kaip priemonė prisidės prie horizontalaus tikslo i įgyvendinimo? (pildoma, jei taikoma)</v>
      </c>
      <c r="C406" s="673" t="str">
        <f>'10'!I22</f>
        <v>Netaikoma.</v>
      </c>
    </row>
    <row r="407" spans="1:3" ht="30" x14ac:dyDescent="0.25">
      <c r="A407" s="2" t="s">
        <v>203</v>
      </c>
      <c r="B407" s="671" t="str">
        <f t="shared" si="8"/>
        <v>B dalis. Pareiškėjų ir projektų tinkamumo sąlygos, projektų atrankos principai:</v>
      </c>
      <c r="C407" s="672"/>
    </row>
    <row r="408" spans="1:3" ht="60" x14ac:dyDescent="0.25">
      <c r="A408" s="2" t="s">
        <v>204</v>
      </c>
      <c r="B408" s="507" t="str">
        <f t="shared" si="8"/>
        <v>Pagal priemonę remiamos veiklos</v>
      </c>
      <c r="C408" s="673" t="str">
        <f>'10'!I24</f>
        <v>Remiamos veiklos, skirtos kaimo bendruomenių ir vietos nevyriausybinių organizacijų stiprinimui. Taip pat  būtinų priemonių ir  projekto tikslams pasiekti reikalingų paslaugų įsigijimas.</v>
      </c>
    </row>
    <row r="409" spans="1:3" ht="30" x14ac:dyDescent="0.25">
      <c r="A409" s="2" t="s">
        <v>205</v>
      </c>
      <c r="B409" s="667" t="str">
        <f t="shared" si="8"/>
        <v>Tinkami pareiškėjai ir partneriai (jei taikomas reikalavimas projektus įgyvendinti su partneriais)</v>
      </c>
      <c r="C409" s="673" t="str">
        <f>'10'!I25</f>
        <v>Šakių raj. registruotos ir VVG teritorijoje veiklą vykdančios NVO.</v>
      </c>
    </row>
    <row r="410" spans="1:3" ht="30" x14ac:dyDescent="0.25">
      <c r="A410" s="2" t="s">
        <v>206</v>
      </c>
      <c r="B410" s="667" t="str">
        <f t="shared" si="8"/>
        <v>Priemonės tikslinė grupė (pildoma, jei nesutampa su tinkamais pareiškėjais ir (arba) partneriais)</v>
      </c>
      <c r="C410" s="673" t="str">
        <f>'10'!I26</f>
        <v>Nevyriausybinių organizacijų darbuotojai, nariai, savanoriai.</v>
      </c>
    </row>
    <row r="411" spans="1:3" ht="45" x14ac:dyDescent="0.25">
      <c r="A411" s="2" t="s">
        <v>725</v>
      </c>
      <c r="B411" s="507" t="str">
        <f t="shared" si="8"/>
        <v>Tinkamumo sąlygos pareiškėjams ir projektams</v>
      </c>
      <c r="C411" s="673" t="str">
        <f>'10'!I27</f>
        <v>Tinkamumo sąlygos numatytos Lietuvos žemės ūkio ir kaimo plėtros 2023–2027 m. strateginiame plane ir Vietos projektų administravimo taisyklėse.</v>
      </c>
    </row>
    <row r="412" spans="1:3" ht="90" x14ac:dyDescent="0.25">
      <c r="A412" s="2" t="s">
        <v>726</v>
      </c>
      <c r="B412" s="669" t="str">
        <f t="shared" si="8"/>
        <v>Projektų atrankos principai</v>
      </c>
      <c r="C412" s="673" t="str">
        <f>'10'!I28</f>
        <v>Prioritetas skiriamas  projektams, kai:                                                                         1. planuojama veikla, susijusi su krašto turizmo plėtra.
2. projektas vykdomas su partneriais.
3. projekto metu planuojama pagerinti jau teikiamos viešosios paslaugos  kokybę ir (ar) įvykdyti jos plėtrą, arba pasiruošti pradėti teikti naują viešąją paslaugą.</v>
      </c>
    </row>
    <row r="413" spans="1:3" x14ac:dyDescent="0.25">
      <c r="A413" s="2" t="s">
        <v>727</v>
      </c>
      <c r="B413" s="507" t="str">
        <f t="shared" si="8"/>
        <v>Planuojamų kvietimų teikti paraiškas skaičius</v>
      </c>
      <c r="C413" s="666">
        <f>'10'!I29</f>
        <v>2</v>
      </c>
    </row>
    <row r="414" spans="1:3" x14ac:dyDescent="0.25">
      <c r="A414" s="2" t="s">
        <v>728</v>
      </c>
      <c r="B414" s="647" t="str">
        <f t="shared" si="8"/>
        <v>C dalis. Paramos dydžiai:</v>
      </c>
      <c r="C414" s="672"/>
    </row>
    <row r="415" spans="1:3" x14ac:dyDescent="0.25">
      <c r="A415" s="2" t="s">
        <v>729</v>
      </c>
      <c r="B415" s="507" t="str">
        <f t="shared" si="8"/>
        <v>Didžiausia paramos suma vietos projektui, Eur</v>
      </c>
      <c r="C415" s="673">
        <f>'10'!I31</f>
        <v>12000</v>
      </c>
    </row>
    <row r="416" spans="1:3" x14ac:dyDescent="0.25">
      <c r="A416" s="2" t="s">
        <v>730</v>
      </c>
      <c r="B416" s="507" t="str">
        <f t="shared" si="8"/>
        <v xml:space="preserve">Paramos lyginamoji dalis, proc. </v>
      </c>
      <c r="C416" s="673">
        <f>'10'!I32</f>
        <v>90</v>
      </c>
    </row>
    <row r="417" spans="1:3" x14ac:dyDescent="0.25">
      <c r="A417" s="2" t="s">
        <v>731</v>
      </c>
      <c r="B417" s="507" t="str">
        <f t="shared" si="8"/>
        <v>Planuojama paramos suma priemonei, Eur</v>
      </c>
      <c r="C417" s="674">
        <f>'10'!I33</f>
        <v>72000</v>
      </c>
    </row>
    <row r="418" spans="1:3" x14ac:dyDescent="0.25">
      <c r="A418" s="2" t="s">
        <v>732</v>
      </c>
      <c r="B418" s="507" t="str">
        <f t="shared" si="8"/>
        <v>Planuojama paremti projektų (rodiklis L700)</v>
      </c>
      <c r="C418" s="675">
        <f>'10'!I34</f>
        <v>6</v>
      </c>
    </row>
    <row r="419" spans="1:3" ht="45" x14ac:dyDescent="0.25">
      <c r="A419" s="2" t="s">
        <v>733</v>
      </c>
      <c r="B419" s="507" t="str">
        <f t="shared" si="8"/>
        <v>Paaiškinimas, kaip nustatyta rodiklio L700 reikšmė</v>
      </c>
      <c r="C419" s="673" t="str">
        <f>'10'!I35</f>
        <v>Remiantis panašių priemonių patirtimi nustatyta vidutinė paramos suma ir planuojamas projektų skaičius.</v>
      </c>
    </row>
    <row r="420" spans="1:3" ht="30" x14ac:dyDescent="0.25">
      <c r="A420" s="2" t="s">
        <v>734</v>
      </c>
      <c r="B420" s="647" t="str">
        <f t="shared" si="8"/>
        <v>D dalis. Priemonės indėlis į ES ir nacionalinių horizontaliųjų principų įgyvendinimą:</v>
      </c>
      <c r="C420" s="672"/>
    </row>
    <row r="421" spans="1:3" x14ac:dyDescent="0.25">
      <c r="A421" s="2" t="s">
        <v>735</v>
      </c>
      <c r="B421" s="676" t="str">
        <f t="shared" si="8"/>
        <v>Subregioninės vietovės principas:</v>
      </c>
      <c r="C421" s="672"/>
    </row>
    <row r="422" spans="1:3" ht="30" x14ac:dyDescent="0.25">
      <c r="A422" s="2" t="s">
        <v>736</v>
      </c>
      <c r="B422" s="507" t="str">
        <f t="shared" si="8"/>
        <v>Ar siekiama, kad pagal priemonę finansuojami projektai apimtų visas VVG teritorijos seniūnijas?</v>
      </c>
      <c r="C422" s="668" t="str">
        <f>'10'!I38</f>
        <v>Ne</v>
      </c>
    </row>
    <row r="423" spans="1:3" x14ac:dyDescent="0.25">
      <c r="A423" s="2" t="s">
        <v>737</v>
      </c>
      <c r="B423" s="507" t="str">
        <f t="shared" si="8"/>
        <v>Pasirinkimo pagrindimas</v>
      </c>
      <c r="C423" s="673" t="str">
        <f>'10'!I39</f>
        <v>Netaikoma.</v>
      </c>
    </row>
    <row r="424" spans="1:3" x14ac:dyDescent="0.25">
      <c r="A424" s="2" t="s">
        <v>738</v>
      </c>
      <c r="B424" s="676" t="str">
        <f t="shared" si="8"/>
        <v>Partnerystės principas:</v>
      </c>
      <c r="C424" s="672"/>
    </row>
    <row r="425" spans="1:3" ht="30" x14ac:dyDescent="0.25">
      <c r="A425" s="2" t="s">
        <v>739</v>
      </c>
      <c r="B425" s="507" t="str">
        <f t="shared" si="8"/>
        <v>Ar siekiama, kad pagal priemonę finansuojami projektai būtų vykdomi su partneriais?</v>
      </c>
      <c r="C425" s="668" t="str">
        <f>'10'!I41</f>
        <v>Taip, pasirinktinai</v>
      </c>
    </row>
    <row r="426" spans="1:3" ht="45" x14ac:dyDescent="0.25">
      <c r="A426" s="2" t="s">
        <v>740</v>
      </c>
      <c r="B426" s="507" t="str">
        <f t="shared" si="8"/>
        <v>Pasirinkimo pagrindimas</v>
      </c>
      <c r="C426" s="673" t="str">
        <f>'10'!I42</f>
        <v xml:space="preserve">Projektų įgyvendinimo metu skatinama partnerystė siekiant užtikrinti platesnį naudą gaunančių organizacijų skaičių. </v>
      </c>
    </row>
    <row r="427" spans="1:3" x14ac:dyDescent="0.25">
      <c r="A427" s="2" t="s">
        <v>741</v>
      </c>
      <c r="B427" s="676" t="str">
        <f t="shared" si="8"/>
        <v>Inovacijų principas:</v>
      </c>
      <c r="C427" s="672"/>
    </row>
    <row r="428" spans="1:3" ht="30" x14ac:dyDescent="0.25">
      <c r="A428" s="2" t="s">
        <v>742</v>
      </c>
      <c r="B428" s="507" t="str">
        <f t="shared" si="8"/>
        <v>Ar siekiama, kad pagal priemonę finansuojami projektai būtų skirti inovacijoms vietos lygiu diegti?</v>
      </c>
      <c r="C428" s="668" t="str">
        <f>'10'!I44</f>
        <v>Taip, pasirinktinai</v>
      </c>
    </row>
    <row r="429" spans="1:3" x14ac:dyDescent="0.25">
      <c r="A429" s="2" t="s">
        <v>743</v>
      </c>
      <c r="B429" s="507" t="str">
        <f t="shared" si="8"/>
        <v>Pasirinkimo pagrindimas</v>
      </c>
      <c r="C429" s="673" t="str">
        <f>'10'!I45</f>
        <v>Esant poreikiui gali būti diegiamos inovacijos.</v>
      </c>
    </row>
    <row r="430" spans="1:3" ht="30" x14ac:dyDescent="0.25">
      <c r="A430" s="2" t="s">
        <v>744</v>
      </c>
      <c r="B430" s="507" t="str">
        <f t="shared" si="8"/>
        <v>Planuojama paremti projektų, skirtų inovacijoms vietos lygiu diegti (rodiklis L710)</v>
      </c>
      <c r="C430" s="675">
        <f>'10'!I46</f>
        <v>0</v>
      </c>
    </row>
    <row r="431" spans="1:3" x14ac:dyDescent="0.25">
      <c r="A431" s="2" t="s">
        <v>745</v>
      </c>
      <c r="B431" s="676" t="str">
        <f t="shared" si="8"/>
        <v>Lyčių lygybė ir nediskriminavimas:</v>
      </c>
      <c r="C431" s="672"/>
    </row>
    <row r="432" spans="1:3" ht="30" x14ac:dyDescent="0.25">
      <c r="A432" s="2" t="s">
        <v>746</v>
      </c>
      <c r="B432" s="507" t="str">
        <f t="shared" si="8"/>
        <v>Ar pagal priemonę finansuojami projektai, skirti lyčių lygybei ir nediskriminavimui?</v>
      </c>
      <c r="C432" s="668" t="str">
        <f>'10'!I48</f>
        <v>Ne</v>
      </c>
    </row>
    <row r="433" spans="1:3" x14ac:dyDescent="0.25">
      <c r="A433" s="2" t="s">
        <v>747</v>
      </c>
      <c r="B433" s="507" t="str">
        <f t="shared" si="8"/>
        <v>Pasirinkimo pagrindimas (jei taip, kaip bus užtikrinta)</v>
      </c>
      <c r="C433" s="673" t="str">
        <f>'10'!I49</f>
        <v>Netaikoma.</v>
      </c>
    </row>
    <row r="434" spans="1:3" x14ac:dyDescent="0.25">
      <c r="A434" s="2" t="s">
        <v>748</v>
      </c>
      <c r="B434" s="676" t="str">
        <f t="shared" si="8"/>
        <v>Jaunimas:</v>
      </c>
      <c r="C434" s="672"/>
    </row>
    <row r="435" spans="1:3" ht="30" x14ac:dyDescent="0.25">
      <c r="A435" s="2" t="s">
        <v>749</v>
      </c>
      <c r="B435" s="507" t="str">
        <f t="shared" si="8"/>
        <v>Ar pagal priemonę finansuojami projektai, skirti jaunimui?</v>
      </c>
      <c r="C435" s="668" t="str">
        <f>'10'!I51</f>
        <v>Ne</v>
      </c>
    </row>
    <row r="436" spans="1:3" x14ac:dyDescent="0.25">
      <c r="A436" s="2" t="s">
        <v>750</v>
      </c>
      <c r="B436" s="507" t="str">
        <f t="shared" si="8"/>
        <v>Pasirinkimo pagrindimas (jei taip, kaip bus užtikrinta)</v>
      </c>
      <c r="C436" s="673" t="str">
        <f>'10'!I52</f>
        <v>Netaikoma.</v>
      </c>
    </row>
    <row r="437" spans="1:3" x14ac:dyDescent="0.25">
      <c r="A437" s="2" t="s">
        <v>751</v>
      </c>
      <c r="B437" s="671" t="str">
        <f t="shared" si="8"/>
        <v>E dalis. Priemonės rezultato rodikliai:</v>
      </c>
      <c r="C437" s="672"/>
    </row>
    <row r="438" spans="1:3" x14ac:dyDescent="0.25">
      <c r="A438" s="2" t="s">
        <v>752</v>
      </c>
      <c r="B438" s="676" t="str">
        <f t="shared" si="8"/>
        <v>SP rezultato rodiklių taikymas priemonei:</v>
      </c>
      <c r="C438" s="672"/>
    </row>
    <row r="439" spans="1:3" x14ac:dyDescent="0.25">
      <c r="A439" s="2" t="s">
        <v>753</v>
      </c>
      <c r="B439" s="677" t="str">
        <f t="shared" si="8"/>
        <v>R.3</v>
      </c>
      <c r="C439" s="683" t="str">
        <f>'10'!I55</f>
        <v>Ne</v>
      </c>
    </row>
    <row r="440" spans="1:3" x14ac:dyDescent="0.25">
      <c r="A440" s="2" t="s">
        <v>754</v>
      </c>
      <c r="B440" s="677" t="str">
        <f t="shared" si="8"/>
        <v>R.37</v>
      </c>
      <c r="C440" s="683" t="str">
        <f>'10'!I56</f>
        <v>Ne</v>
      </c>
    </row>
    <row r="441" spans="1:3" x14ac:dyDescent="0.25">
      <c r="A441" s="2" t="s">
        <v>755</v>
      </c>
      <c r="B441" s="677" t="str">
        <f t="shared" si="8"/>
        <v>R.39</v>
      </c>
      <c r="C441" s="683" t="str">
        <f>'10'!I57</f>
        <v>Ne</v>
      </c>
    </row>
    <row r="442" spans="1:3" x14ac:dyDescent="0.25">
      <c r="A442" s="2" t="s">
        <v>756</v>
      </c>
      <c r="B442" s="677" t="str">
        <f t="shared" si="8"/>
        <v>R.41</v>
      </c>
      <c r="C442" s="683" t="str">
        <f>'10'!I58</f>
        <v>Ne</v>
      </c>
    </row>
    <row r="443" spans="1:3" x14ac:dyDescent="0.25">
      <c r="A443" s="2" t="s">
        <v>757</v>
      </c>
      <c r="B443" s="677" t="str">
        <f t="shared" si="8"/>
        <v>R.42</v>
      </c>
      <c r="C443" s="683" t="str">
        <f>'10'!I59</f>
        <v>Taip</v>
      </c>
    </row>
    <row r="444" spans="1:3" x14ac:dyDescent="0.25">
      <c r="A444" s="2" t="s">
        <v>758</v>
      </c>
      <c r="B444" s="676" t="str">
        <f t="shared" si="8"/>
        <v>VPS rodiklių taikymas priemonei:</v>
      </c>
      <c r="C444" s="684"/>
    </row>
    <row r="445" spans="1:3" x14ac:dyDescent="0.25">
      <c r="A445" s="2" t="s">
        <v>759</v>
      </c>
      <c r="B445" s="677" t="str">
        <f t="shared" si="8"/>
        <v>ŠAKI-P.1</v>
      </c>
      <c r="C445" s="683" t="str">
        <f>'10'!I61</f>
        <v>Taip</v>
      </c>
    </row>
    <row r="446" spans="1:3" x14ac:dyDescent="0.25">
      <c r="A446" s="2" t="s">
        <v>760</v>
      </c>
      <c r="B446" s="677" t="str">
        <f t="shared" si="8"/>
        <v>ŠAKI-P.2</v>
      </c>
      <c r="C446" s="683" t="str">
        <f>'10'!I62</f>
        <v>Taip</v>
      </c>
    </row>
    <row r="447" spans="1:3" x14ac:dyDescent="0.25">
      <c r="A447" s="2" t="s">
        <v>761</v>
      </c>
      <c r="B447" s="677" t="str">
        <f t="shared" si="8"/>
        <v>ŠAKI-P.3</v>
      </c>
      <c r="C447" s="683" t="str">
        <f>'10'!I63</f>
        <v>Ne</v>
      </c>
    </row>
    <row r="448" spans="1:3" x14ac:dyDescent="0.25">
      <c r="A448" s="2" t="s">
        <v>762</v>
      </c>
      <c r="B448" s="677" t="str">
        <f t="shared" si="8"/>
        <v>ŠAKI-P.4</v>
      </c>
      <c r="C448" s="683" t="str">
        <f>'10'!I64</f>
        <v>Ne</v>
      </c>
    </row>
    <row r="449" spans="1:3" x14ac:dyDescent="0.25">
      <c r="A449" s="2" t="s">
        <v>763</v>
      </c>
      <c r="B449" s="677" t="str">
        <f t="shared" si="8"/>
        <v>ŠAKI-P.5</v>
      </c>
      <c r="C449" s="683" t="str">
        <f>'10'!I65</f>
        <v>Ne</v>
      </c>
    </row>
    <row r="450" spans="1:3" x14ac:dyDescent="0.25">
      <c r="A450" s="2" t="s">
        <v>764</v>
      </c>
      <c r="B450" s="677" t="str">
        <f t="shared" si="8"/>
        <v>ŠAKI-P.6</v>
      </c>
      <c r="C450" s="683" t="str">
        <f>'10'!I66</f>
        <v>Ne</v>
      </c>
    </row>
    <row r="451" spans="1:3" x14ac:dyDescent="0.25">
      <c r="A451" s="2" t="s">
        <v>765</v>
      </c>
      <c r="B451" s="677" t="str">
        <f t="shared" si="8"/>
        <v>ŠAKI-P.7</v>
      </c>
      <c r="C451" s="683" t="str">
        <f>'10'!I67</f>
        <v>Ne</v>
      </c>
    </row>
    <row r="452" spans="1:3" x14ac:dyDescent="0.25">
      <c r="A452" s="2" t="s">
        <v>766</v>
      </c>
      <c r="B452" s="677" t="str">
        <f t="shared" si="8"/>
        <v>ŠAKI-P.8</v>
      </c>
      <c r="C452" s="683" t="str">
        <f>'10'!I68</f>
        <v>Ne</v>
      </c>
    </row>
    <row r="453" spans="1:3" x14ac:dyDescent="0.25">
      <c r="A453" s="2" t="s">
        <v>767</v>
      </c>
      <c r="B453" s="677" t="str">
        <f t="shared" si="8"/>
        <v>ŠAKI-P.9</v>
      </c>
      <c r="C453" s="683" t="str">
        <f>'10'!I69</f>
        <v>Ne</v>
      </c>
    </row>
    <row r="454" spans="1:3" x14ac:dyDescent="0.25">
      <c r="A454" s="2" t="s">
        <v>768</v>
      </c>
      <c r="B454" s="679" t="str">
        <f t="shared" si="8"/>
        <v>ŠAKI-P.10</v>
      </c>
      <c r="C454" s="685" t="str">
        <f>'10'!I70</f>
        <v>Ne</v>
      </c>
    </row>
    <row r="455" spans="1:3" x14ac:dyDescent="0.25">
      <c r="A455" s="2" t="s">
        <v>769</v>
      </c>
      <c r="B455" s="671" t="str">
        <f t="shared" si="8"/>
        <v>F dalis. Pagal priemonę remiamų projektų pobūdis:</v>
      </c>
      <c r="C455" s="672"/>
    </row>
    <row r="456" spans="1:3" x14ac:dyDescent="0.25">
      <c r="A456" s="2" t="s">
        <v>770</v>
      </c>
      <c r="B456" s="667" t="str">
        <f t="shared" ref="B456:B465" si="9">B379</f>
        <v>Remiami pelno projektai</v>
      </c>
      <c r="C456" s="668" t="str">
        <f>'10'!I72</f>
        <v>Ne</v>
      </c>
    </row>
    <row r="457" spans="1:3" ht="60" x14ac:dyDescent="0.25">
      <c r="A457" s="2" t="s">
        <v>771</v>
      </c>
      <c r="B457" s="669" t="str">
        <f t="shared" si="9"/>
        <v>Remiami projektai, susiję su žinių perdavimu, įskaitant konsultacijas, mokymą ir keitimąsi žiniomis apie tvarią, ekonominę, socialinę, aplinką ir klimatą tausojančią veiklą (aktualu rodikliui L801)</v>
      </c>
      <c r="C457" s="668" t="str">
        <f>'10'!I73</f>
        <v>Taip</v>
      </c>
    </row>
    <row r="458" spans="1:3" ht="75" x14ac:dyDescent="0.25">
      <c r="A458" s="2" t="s">
        <v>772</v>
      </c>
      <c r="B458" s="669" t="str">
        <f t="shared" si="9"/>
        <v>Remiami projektai, susiję su gamintojų organizacijomis, vietinėmis rinkomis, trumpomis tiekimo grandinėmis ir kokybės schemomis, įskaitant paramą investicijoms, rinkodaros veiklą ir kt. (aktualu rodikliui L802)</v>
      </c>
      <c r="C458" s="668" t="str">
        <f>'10'!I74</f>
        <v>Ne</v>
      </c>
    </row>
    <row r="459" spans="1:3" ht="45" x14ac:dyDescent="0.25">
      <c r="A459" s="2" t="s">
        <v>773</v>
      </c>
      <c r="B459" s="669" t="str">
        <f t="shared" si="9"/>
        <v>Remiami projektai, susiję su atsinaujinančios energijos gamybos pajėgumais, įskaitant biologinę (aktualu rodikliui L803)</v>
      </c>
      <c r="C459" s="668" t="str">
        <f>'10'!I75</f>
        <v>Ne</v>
      </c>
    </row>
    <row r="460" spans="1:3" ht="60" x14ac:dyDescent="0.25">
      <c r="A460" s="2" t="s">
        <v>774</v>
      </c>
      <c r="B460" s="669" t="str">
        <f t="shared" si="9"/>
        <v>Remiami projektai, prisidedantys prie aplinkos tvarumo, klimato kaitos švelninimo bei prisitaikymo prie jos tikslų įgyvendinimo kaimo vietovėse (aktualu rodikliui L804)</v>
      </c>
      <c r="C460" s="668" t="str">
        <f>'10'!I76</f>
        <v>Ne</v>
      </c>
    </row>
    <row r="461" spans="1:3" ht="30" x14ac:dyDescent="0.25">
      <c r="A461" s="2" t="s">
        <v>775</v>
      </c>
      <c r="B461" s="669" t="str">
        <f t="shared" si="9"/>
        <v>Remiami projektai, kurie kuria darbo vietas (aktualu rodikliui L805)</v>
      </c>
      <c r="C461" s="668" t="str">
        <f>'10'!I77</f>
        <v>Ne</v>
      </c>
    </row>
    <row r="462" spans="1:3" ht="30" x14ac:dyDescent="0.25">
      <c r="A462" s="2" t="s">
        <v>776</v>
      </c>
      <c r="B462" s="669" t="str">
        <f t="shared" si="9"/>
        <v>Remiami kaimo verslų, įskaitant bioekonomiką, projektai (aktualu rodikliui L 806)</v>
      </c>
      <c r="C462" s="668" t="str">
        <f>'10'!I78</f>
        <v>Ne</v>
      </c>
    </row>
    <row r="463" spans="1:3" ht="30" x14ac:dyDescent="0.25">
      <c r="A463" s="2" t="s">
        <v>777</v>
      </c>
      <c r="B463" s="669" t="str">
        <f t="shared" si="9"/>
        <v>Remiami projektai, susiję su sumanių kaimų strategijomis (aktualu rodikliui L807)</v>
      </c>
      <c r="C463" s="668" t="str">
        <f>'10'!I79</f>
        <v>Taip</v>
      </c>
    </row>
    <row r="464" spans="1:3" ht="30" x14ac:dyDescent="0.25">
      <c r="A464" s="2" t="s">
        <v>778</v>
      </c>
      <c r="B464" s="669" t="str">
        <f t="shared" si="9"/>
        <v>Remiami projektai, gerinantys paslaugų prieinamumą ir infrastruktūrą (aktualu rodikliui L808)</v>
      </c>
      <c r="C464" s="668" t="str">
        <f>'10'!I80</f>
        <v>Ne</v>
      </c>
    </row>
    <row r="465" spans="1:3" ht="30" x14ac:dyDescent="0.25">
      <c r="A465" s="2" t="s">
        <v>779</v>
      </c>
      <c r="B465" s="669" t="str">
        <f t="shared" si="9"/>
        <v>Remiami socialinės įtraukties projektai (aktualu rodikliui L809)</v>
      </c>
      <c r="C465" s="668" t="s">
        <v>77</v>
      </c>
    </row>
    <row r="466" spans="1:3" x14ac:dyDescent="0.25">
      <c r="A466" s="2"/>
      <c r="B466" s="645"/>
      <c r="C466" s="681"/>
    </row>
    <row r="467" spans="1:3" x14ac:dyDescent="0.25">
      <c r="A467" s="1"/>
      <c r="B467" s="360"/>
      <c r="C467" s="682" t="str">
        <f>'10'!J6</f>
        <v>7 priemonė</v>
      </c>
    </row>
    <row r="468" spans="1:3" x14ac:dyDescent="0.25">
      <c r="A468" s="2" t="s">
        <v>188</v>
      </c>
      <c r="B468" s="507" t="str">
        <f>B391</f>
        <v>Priemonės pavadinimas</v>
      </c>
      <c r="C468" s="666">
        <f>'10'!J7</f>
        <v>0</v>
      </c>
    </row>
    <row r="469" spans="1:3" x14ac:dyDescent="0.25">
      <c r="A469" s="2" t="s">
        <v>189</v>
      </c>
      <c r="B469" s="667" t="str">
        <f t="shared" ref="B469:B532" si="10">B392</f>
        <v>Priemonės rūšis</v>
      </c>
      <c r="C469" s="666">
        <f>'10'!J8</f>
        <v>0</v>
      </c>
    </row>
    <row r="470" spans="1:3" ht="30" x14ac:dyDescent="0.25">
      <c r="A470" s="2" t="s">
        <v>190</v>
      </c>
      <c r="B470" s="667" t="str">
        <f t="shared" si="10"/>
        <v>VVG teritorijos poreikių, kuriuos tenkina priemonė, skaičius</v>
      </c>
      <c r="C470" s="666">
        <f>'10'!J9</f>
        <v>0</v>
      </c>
    </row>
    <row r="471" spans="1:3" x14ac:dyDescent="0.25">
      <c r="A471" s="2" t="s">
        <v>191</v>
      </c>
      <c r="B471" s="667" t="str">
        <f t="shared" si="10"/>
        <v>BŽŪP tikslų, kuriuos įgyvendina priemonė, skaičius</v>
      </c>
      <c r="C471" s="666">
        <f>'10'!J10</f>
        <v>0</v>
      </c>
    </row>
    <row r="472" spans="1:3" x14ac:dyDescent="0.25">
      <c r="A472" s="2" t="s">
        <v>192</v>
      </c>
      <c r="B472" s="667" t="str">
        <f t="shared" si="10"/>
        <v>Pagrindinis BŽŪP tikslas, kurį įgyvendina VPS priemonė</v>
      </c>
      <c r="C472" s="668" t="str">
        <f>'10'!J11</f>
        <v>Pasirinkite</v>
      </c>
    </row>
    <row r="473" spans="1:3" ht="30" x14ac:dyDescent="0.25">
      <c r="A473" s="2" t="s">
        <v>193</v>
      </c>
      <c r="B473" s="669" t="str">
        <f t="shared" si="10"/>
        <v>Ar priemonė prisideda prie 4 konkretaus BŽŪP tikslo? (tikslas nurodytas 5 lape)</v>
      </c>
      <c r="C473" s="668" t="str">
        <f>'10'!J12</f>
        <v>Ne</v>
      </c>
    </row>
    <row r="474" spans="1:3" ht="30" x14ac:dyDescent="0.25">
      <c r="A474" s="2" t="s">
        <v>194</v>
      </c>
      <c r="B474" s="669" t="str">
        <f t="shared" si="10"/>
        <v>Ar priemonė prisideda prie 5 konkretaus BŽŪP tikslo? (tikslas nurodytas 5 lape)</v>
      </c>
      <c r="C474" s="668" t="str">
        <f>'10'!J13</f>
        <v>Ne</v>
      </c>
    </row>
    <row r="475" spans="1:3" ht="30" x14ac:dyDescent="0.25">
      <c r="A475" s="2" t="s">
        <v>195</v>
      </c>
      <c r="B475" s="669" t="str">
        <f t="shared" si="10"/>
        <v>Ar priemonė prisideda prie 6 konkretaus BŽŪP tikslo? (tikslas nurodytas 5 lape)</v>
      </c>
      <c r="C475" s="668" t="str">
        <f>'10'!J14</f>
        <v>Ne</v>
      </c>
    </row>
    <row r="476" spans="1:3" ht="30" x14ac:dyDescent="0.25">
      <c r="A476" s="2" t="s">
        <v>196</v>
      </c>
      <c r="B476" s="669" t="str">
        <f t="shared" si="10"/>
        <v>Ar priemonė prisideda prie 9 konkretaus BŽŪP tikslo? (tikslas nurodytas 5 lape)</v>
      </c>
      <c r="C476" s="668" t="str">
        <f>'10'!J15</f>
        <v>Ne</v>
      </c>
    </row>
    <row r="477" spans="1:3" x14ac:dyDescent="0.25">
      <c r="A477" s="2" t="s">
        <v>94</v>
      </c>
      <c r="B477" s="671" t="str">
        <f t="shared" si="10"/>
        <v>A dalis. Priemonės intervencijos logika:</v>
      </c>
      <c r="C477" s="672"/>
    </row>
    <row r="478" spans="1:3" ht="45" x14ac:dyDescent="0.25">
      <c r="A478" s="2" t="s">
        <v>197</v>
      </c>
      <c r="B478" s="669" t="str">
        <f t="shared" si="10"/>
        <v>Priemonės tikslas, ryšys su pagrindiniu BŽŪP tikslu ir VVG teritorijos poreikiais (problemomis ir (arba) potencialu), ryšys su VPS tema (jei taikoma)</v>
      </c>
      <c r="C478" s="673">
        <f>'10'!J17</f>
        <v>0</v>
      </c>
    </row>
    <row r="479" spans="1:3" x14ac:dyDescent="0.25">
      <c r="A479" s="2" t="s">
        <v>198</v>
      </c>
      <c r="B479" s="667" t="str">
        <f t="shared" si="10"/>
        <v>Pokytis, kurio siekiama VPS priemone</v>
      </c>
      <c r="C479" s="673">
        <f>'10'!J18</f>
        <v>0</v>
      </c>
    </row>
    <row r="480" spans="1:3" ht="30" x14ac:dyDescent="0.25">
      <c r="A480" s="2" t="s">
        <v>199</v>
      </c>
      <c r="B480" s="507" t="str">
        <f t="shared" si="10"/>
        <v>Kaip priemonė prisidės prie horizontalaus tikslo d įgyvendinimo? (pildoma, jei taikoma)</v>
      </c>
      <c r="C480" s="673">
        <f>'10'!J19</f>
        <v>0</v>
      </c>
    </row>
    <row r="481" spans="1:3" ht="30" x14ac:dyDescent="0.25">
      <c r="A481" s="2" t="s">
        <v>200</v>
      </c>
      <c r="B481" s="507" t="str">
        <f t="shared" si="10"/>
        <v>Kaip priemonė prisidės prie horizontalaus tikslo e įgyvendinimo? (pildoma, jei taikoma)</v>
      </c>
      <c r="C481" s="673">
        <f>'10'!J20</f>
        <v>0</v>
      </c>
    </row>
    <row r="482" spans="1:3" ht="30" x14ac:dyDescent="0.25">
      <c r="A482" s="2" t="s">
        <v>201</v>
      </c>
      <c r="B482" s="507" t="str">
        <f t="shared" si="10"/>
        <v>Kaip priemonė prisidės prie horizontalaus tikslo f įgyvendinimo? (pildoma, jei taikoma)</v>
      </c>
      <c r="C482" s="673">
        <f>'10'!J21</f>
        <v>0</v>
      </c>
    </row>
    <row r="483" spans="1:3" ht="30" x14ac:dyDescent="0.25">
      <c r="A483" s="2" t="s">
        <v>202</v>
      </c>
      <c r="B483" s="507" t="str">
        <f t="shared" si="10"/>
        <v>Kaip priemonė prisidės prie horizontalaus tikslo i įgyvendinimo? (pildoma, jei taikoma)</v>
      </c>
      <c r="C483" s="673">
        <f>'10'!J22</f>
        <v>0</v>
      </c>
    </row>
    <row r="484" spans="1:3" ht="30" x14ac:dyDescent="0.25">
      <c r="A484" s="2" t="s">
        <v>203</v>
      </c>
      <c r="B484" s="671" t="str">
        <f t="shared" si="10"/>
        <v>B dalis. Pareiškėjų ir projektų tinkamumo sąlygos, projektų atrankos principai:</v>
      </c>
      <c r="C484" s="672"/>
    </row>
    <row r="485" spans="1:3" x14ac:dyDescent="0.25">
      <c r="A485" s="2" t="s">
        <v>204</v>
      </c>
      <c r="B485" s="507" t="str">
        <f t="shared" si="10"/>
        <v>Pagal priemonę remiamos veiklos</v>
      </c>
      <c r="C485" s="673">
        <f>'10'!J24</f>
        <v>0</v>
      </c>
    </row>
    <row r="486" spans="1:3" ht="30" x14ac:dyDescent="0.25">
      <c r="A486" s="2" t="s">
        <v>205</v>
      </c>
      <c r="B486" s="667" t="str">
        <f t="shared" si="10"/>
        <v>Tinkami pareiškėjai ir partneriai (jei taikomas reikalavimas projektus įgyvendinti su partneriais)</v>
      </c>
      <c r="C486" s="673">
        <f>'10'!J25</f>
        <v>0</v>
      </c>
    </row>
    <row r="487" spans="1:3" ht="30" x14ac:dyDescent="0.25">
      <c r="A487" s="2" t="s">
        <v>206</v>
      </c>
      <c r="B487" s="667" t="str">
        <f t="shared" si="10"/>
        <v>Priemonės tikslinė grupė (pildoma, jei nesutampa su tinkamais pareiškėjais ir (arba) partneriais)</v>
      </c>
      <c r="C487" s="673">
        <f>'10'!J26</f>
        <v>0</v>
      </c>
    </row>
    <row r="488" spans="1:3" x14ac:dyDescent="0.25">
      <c r="A488" s="2" t="s">
        <v>725</v>
      </c>
      <c r="B488" s="507" t="str">
        <f t="shared" si="10"/>
        <v>Tinkamumo sąlygos pareiškėjams ir projektams</v>
      </c>
      <c r="C488" s="673">
        <f>'10'!J27</f>
        <v>0</v>
      </c>
    </row>
    <row r="489" spans="1:3" x14ac:dyDescent="0.25">
      <c r="A489" s="2" t="s">
        <v>726</v>
      </c>
      <c r="B489" s="669" t="str">
        <f t="shared" si="10"/>
        <v>Projektų atrankos principai</v>
      </c>
      <c r="C489" s="673">
        <f>'10'!J28</f>
        <v>0</v>
      </c>
    </row>
    <row r="490" spans="1:3" x14ac:dyDescent="0.25">
      <c r="A490" s="2" t="s">
        <v>727</v>
      </c>
      <c r="B490" s="507" t="str">
        <f t="shared" si="10"/>
        <v>Planuojamų kvietimų teikti paraiškas skaičius</v>
      </c>
      <c r="C490" s="666">
        <f>'10'!J29</f>
        <v>0</v>
      </c>
    </row>
    <row r="491" spans="1:3" x14ac:dyDescent="0.25">
      <c r="A491" s="2" t="s">
        <v>728</v>
      </c>
      <c r="B491" s="647" t="str">
        <f t="shared" si="10"/>
        <v>C dalis. Paramos dydžiai:</v>
      </c>
      <c r="C491" s="672"/>
    </row>
    <row r="492" spans="1:3" x14ac:dyDescent="0.25">
      <c r="A492" s="2" t="s">
        <v>729</v>
      </c>
      <c r="B492" s="507" t="str">
        <f t="shared" si="10"/>
        <v>Didžiausia paramos suma vietos projektui, Eur</v>
      </c>
      <c r="C492" s="673">
        <f>'10'!J31</f>
        <v>0</v>
      </c>
    </row>
    <row r="493" spans="1:3" x14ac:dyDescent="0.25">
      <c r="A493" s="2" t="s">
        <v>730</v>
      </c>
      <c r="B493" s="507" t="str">
        <f t="shared" si="10"/>
        <v xml:space="preserve">Paramos lyginamoji dalis, proc. </v>
      </c>
      <c r="C493" s="673">
        <f>'10'!J32</f>
        <v>0</v>
      </c>
    </row>
    <row r="494" spans="1:3" x14ac:dyDescent="0.25">
      <c r="A494" s="2" t="s">
        <v>731</v>
      </c>
      <c r="B494" s="507" t="str">
        <f t="shared" si="10"/>
        <v>Planuojama paramos suma priemonei, Eur</v>
      </c>
      <c r="C494" s="674">
        <f>'10'!J33</f>
        <v>0</v>
      </c>
    </row>
    <row r="495" spans="1:3" x14ac:dyDescent="0.25">
      <c r="A495" s="2" t="s">
        <v>732</v>
      </c>
      <c r="B495" s="507" t="str">
        <f t="shared" si="10"/>
        <v>Planuojama paremti projektų (rodiklis L700)</v>
      </c>
      <c r="C495" s="675">
        <f>'10'!J34</f>
        <v>0</v>
      </c>
    </row>
    <row r="496" spans="1:3" x14ac:dyDescent="0.25">
      <c r="A496" s="2" t="s">
        <v>733</v>
      </c>
      <c r="B496" s="507" t="str">
        <f t="shared" si="10"/>
        <v>Paaiškinimas, kaip nustatyta rodiklio L700 reikšmė</v>
      </c>
      <c r="C496" s="673">
        <f>'10'!J35</f>
        <v>0</v>
      </c>
    </row>
    <row r="497" spans="1:3" ht="30" x14ac:dyDescent="0.25">
      <c r="A497" s="2" t="s">
        <v>734</v>
      </c>
      <c r="B497" s="647" t="str">
        <f t="shared" si="10"/>
        <v>D dalis. Priemonės indėlis į ES ir nacionalinių horizontaliųjų principų įgyvendinimą:</v>
      </c>
      <c r="C497" s="672"/>
    </row>
    <row r="498" spans="1:3" x14ac:dyDescent="0.25">
      <c r="A498" s="2" t="s">
        <v>735</v>
      </c>
      <c r="B498" s="676" t="str">
        <f t="shared" si="10"/>
        <v>Subregioninės vietovės principas:</v>
      </c>
      <c r="C498" s="672"/>
    </row>
    <row r="499" spans="1:3" ht="30" x14ac:dyDescent="0.25">
      <c r="A499" s="2" t="s">
        <v>736</v>
      </c>
      <c r="B499" s="507" t="str">
        <f t="shared" si="10"/>
        <v>Ar siekiama, kad pagal priemonę finansuojami projektai apimtų visas VVG teritorijos seniūnijas?</v>
      </c>
      <c r="C499" s="668" t="str">
        <f>'10'!J38</f>
        <v>Ne</v>
      </c>
    </row>
    <row r="500" spans="1:3" x14ac:dyDescent="0.25">
      <c r="A500" s="2" t="s">
        <v>737</v>
      </c>
      <c r="B500" s="507" t="str">
        <f t="shared" si="10"/>
        <v>Pasirinkimo pagrindimas</v>
      </c>
      <c r="C500" s="673">
        <f>'10'!J39</f>
        <v>0</v>
      </c>
    </row>
    <row r="501" spans="1:3" x14ac:dyDescent="0.25">
      <c r="A501" s="2" t="s">
        <v>738</v>
      </c>
      <c r="B501" s="676" t="str">
        <f t="shared" si="10"/>
        <v>Partnerystės principas:</v>
      </c>
      <c r="C501" s="672"/>
    </row>
    <row r="502" spans="1:3" ht="30" x14ac:dyDescent="0.25">
      <c r="A502" s="2" t="s">
        <v>739</v>
      </c>
      <c r="B502" s="507" t="str">
        <f t="shared" si="10"/>
        <v>Ar siekiama, kad pagal priemonę finansuojami projektai būtų vykdomi su partneriais?</v>
      </c>
      <c r="C502" s="668" t="str">
        <f>'10'!J41</f>
        <v>Ne</v>
      </c>
    </row>
    <row r="503" spans="1:3" x14ac:dyDescent="0.25">
      <c r="A503" s="2" t="s">
        <v>740</v>
      </c>
      <c r="B503" s="507" t="str">
        <f t="shared" si="10"/>
        <v>Pasirinkimo pagrindimas</v>
      </c>
      <c r="C503" s="673">
        <f>'10'!J42</f>
        <v>0</v>
      </c>
    </row>
    <row r="504" spans="1:3" x14ac:dyDescent="0.25">
      <c r="A504" s="2" t="s">
        <v>741</v>
      </c>
      <c r="B504" s="676" t="str">
        <f t="shared" si="10"/>
        <v>Inovacijų principas:</v>
      </c>
      <c r="C504" s="672"/>
    </row>
    <row r="505" spans="1:3" ht="30" x14ac:dyDescent="0.25">
      <c r="A505" s="2" t="s">
        <v>742</v>
      </c>
      <c r="B505" s="507" t="str">
        <f t="shared" si="10"/>
        <v>Ar siekiama, kad pagal priemonę finansuojami projektai būtų skirti inovacijoms vietos lygiu diegti?</v>
      </c>
      <c r="C505" s="668" t="str">
        <f>'10'!J44</f>
        <v>Ne</v>
      </c>
    </row>
    <row r="506" spans="1:3" x14ac:dyDescent="0.25">
      <c r="A506" s="2" t="s">
        <v>743</v>
      </c>
      <c r="B506" s="507" t="str">
        <f t="shared" si="10"/>
        <v>Pasirinkimo pagrindimas</v>
      </c>
      <c r="C506" s="673">
        <f>'10'!J45</f>
        <v>0</v>
      </c>
    </row>
    <row r="507" spans="1:3" ht="30" x14ac:dyDescent="0.25">
      <c r="A507" s="2" t="s">
        <v>744</v>
      </c>
      <c r="B507" s="507" t="str">
        <f t="shared" si="10"/>
        <v>Planuojama paremti projektų, skirtų inovacijoms vietos lygiu diegti (rodiklis L710)</v>
      </c>
      <c r="C507" s="675">
        <f>'10'!J46</f>
        <v>0</v>
      </c>
    </row>
    <row r="508" spans="1:3" x14ac:dyDescent="0.25">
      <c r="A508" s="2" t="s">
        <v>745</v>
      </c>
      <c r="B508" s="676" t="str">
        <f t="shared" si="10"/>
        <v>Lyčių lygybė ir nediskriminavimas:</v>
      </c>
      <c r="C508" s="672"/>
    </row>
    <row r="509" spans="1:3" ht="30" x14ac:dyDescent="0.25">
      <c r="A509" s="2" t="s">
        <v>746</v>
      </c>
      <c r="B509" s="507" t="str">
        <f t="shared" si="10"/>
        <v>Ar pagal priemonę finansuojami projektai, skirti lyčių lygybei ir nediskriminavimui?</v>
      </c>
      <c r="C509" s="668" t="str">
        <f>'10'!J48</f>
        <v>Ne</v>
      </c>
    </row>
    <row r="510" spans="1:3" x14ac:dyDescent="0.25">
      <c r="A510" s="2" t="s">
        <v>747</v>
      </c>
      <c r="B510" s="507" t="str">
        <f t="shared" si="10"/>
        <v>Pasirinkimo pagrindimas (jei taip, kaip bus užtikrinta)</v>
      </c>
      <c r="C510" s="673">
        <f>'10'!J49</f>
        <v>0</v>
      </c>
    </row>
    <row r="511" spans="1:3" x14ac:dyDescent="0.25">
      <c r="A511" s="2" t="s">
        <v>748</v>
      </c>
      <c r="B511" s="676" t="str">
        <f t="shared" si="10"/>
        <v>Jaunimas:</v>
      </c>
      <c r="C511" s="672"/>
    </row>
    <row r="512" spans="1:3" ht="30" x14ac:dyDescent="0.25">
      <c r="A512" s="2" t="s">
        <v>749</v>
      </c>
      <c r="B512" s="507" t="str">
        <f t="shared" si="10"/>
        <v>Ar pagal priemonę finansuojami projektai, skirti jaunimui?</v>
      </c>
      <c r="C512" s="668" t="str">
        <f>'10'!J51</f>
        <v>Ne</v>
      </c>
    </row>
    <row r="513" spans="1:3" x14ac:dyDescent="0.25">
      <c r="A513" s="2" t="s">
        <v>750</v>
      </c>
      <c r="B513" s="507" t="str">
        <f t="shared" si="10"/>
        <v>Pasirinkimo pagrindimas (jei taip, kaip bus užtikrinta)</v>
      </c>
      <c r="C513" s="673">
        <f>'10'!J52</f>
        <v>0</v>
      </c>
    </row>
    <row r="514" spans="1:3" x14ac:dyDescent="0.25">
      <c r="A514" s="2" t="s">
        <v>751</v>
      </c>
      <c r="B514" s="671" t="str">
        <f t="shared" si="10"/>
        <v>E dalis. Priemonės rezultato rodikliai:</v>
      </c>
      <c r="C514" s="672"/>
    </row>
    <row r="515" spans="1:3" x14ac:dyDescent="0.25">
      <c r="A515" s="2" t="s">
        <v>752</v>
      </c>
      <c r="B515" s="676" t="str">
        <f t="shared" si="10"/>
        <v>SP rezultato rodiklių taikymas priemonei:</v>
      </c>
      <c r="C515" s="672"/>
    </row>
    <row r="516" spans="1:3" x14ac:dyDescent="0.25">
      <c r="A516" s="2" t="s">
        <v>753</v>
      </c>
      <c r="B516" s="677" t="str">
        <f t="shared" si="10"/>
        <v>R.3</v>
      </c>
      <c r="C516" s="683" t="str">
        <f>'10'!J55</f>
        <v>Ne</v>
      </c>
    </row>
    <row r="517" spans="1:3" x14ac:dyDescent="0.25">
      <c r="A517" s="2" t="s">
        <v>754</v>
      </c>
      <c r="B517" s="677" t="str">
        <f t="shared" si="10"/>
        <v>R.37</v>
      </c>
      <c r="C517" s="683" t="str">
        <f>'10'!J56</f>
        <v>Ne</v>
      </c>
    </row>
    <row r="518" spans="1:3" x14ac:dyDescent="0.25">
      <c r="A518" s="2" t="s">
        <v>755</v>
      </c>
      <c r="B518" s="677" t="str">
        <f t="shared" si="10"/>
        <v>R.39</v>
      </c>
      <c r="C518" s="683" t="str">
        <f>'10'!J57</f>
        <v>Ne</v>
      </c>
    </row>
    <row r="519" spans="1:3" x14ac:dyDescent="0.25">
      <c r="A519" s="2" t="s">
        <v>756</v>
      </c>
      <c r="B519" s="677" t="str">
        <f t="shared" si="10"/>
        <v>R.41</v>
      </c>
      <c r="C519" s="683" t="str">
        <f>'10'!J58</f>
        <v>Ne</v>
      </c>
    </row>
    <row r="520" spans="1:3" x14ac:dyDescent="0.25">
      <c r="A520" s="2" t="s">
        <v>757</v>
      </c>
      <c r="B520" s="677" t="str">
        <f t="shared" si="10"/>
        <v>R.42</v>
      </c>
      <c r="C520" s="683" t="str">
        <f>'10'!J59</f>
        <v>Ne</v>
      </c>
    </row>
    <row r="521" spans="1:3" x14ac:dyDescent="0.25">
      <c r="A521" s="2" t="s">
        <v>758</v>
      </c>
      <c r="B521" s="676" t="str">
        <f t="shared" si="10"/>
        <v>VPS rodiklių taikymas priemonei:</v>
      </c>
      <c r="C521" s="684"/>
    </row>
    <row r="522" spans="1:3" x14ac:dyDescent="0.25">
      <c r="A522" s="2" t="s">
        <v>759</v>
      </c>
      <c r="B522" s="677" t="str">
        <f t="shared" si="10"/>
        <v>ŠAKI-P.1</v>
      </c>
      <c r="C522" s="683" t="str">
        <f>'10'!J61</f>
        <v>Ne</v>
      </c>
    </row>
    <row r="523" spans="1:3" x14ac:dyDescent="0.25">
      <c r="A523" s="2" t="s">
        <v>760</v>
      </c>
      <c r="B523" s="677" t="str">
        <f t="shared" si="10"/>
        <v>ŠAKI-P.2</v>
      </c>
      <c r="C523" s="683" t="str">
        <f>'10'!J62</f>
        <v>Ne</v>
      </c>
    </row>
    <row r="524" spans="1:3" x14ac:dyDescent="0.25">
      <c r="A524" s="2" t="s">
        <v>761</v>
      </c>
      <c r="B524" s="677" t="str">
        <f t="shared" si="10"/>
        <v>ŠAKI-P.3</v>
      </c>
      <c r="C524" s="683" t="str">
        <f>'10'!J63</f>
        <v>Ne</v>
      </c>
    </row>
    <row r="525" spans="1:3" x14ac:dyDescent="0.25">
      <c r="A525" s="2" t="s">
        <v>762</v>
      </c>
      <c r="B525" s="677" t="str">
        <f t="shared" si="10"/>
        <v>ŠAKI-P.4</v>
      </c>
      <c r="C525" s="683" t="str">
        <f>'10'!J64</f>
        <v>Ne</v>
      </c>
    </row>
    <row r="526" spans="1:3" x14ac:dyDescent="0.25">
      <c r="A526" s="2" t="s">
        <v>763</v>
      </c>
      <c r="B526" s="677" t="str">
        <f t="shared" si="10"/>
        <v>ŠAKI-P.5</v>
      </c>
      <c r="C526" s="683" t="str">
        <f>'10'!J65</f>
        <v>Ne</v>
      </c>
    </row>
    <row r="527" spans="1:3" x14ac:dyDescent="0.25">
      <c r="A527" s="2" t="s">
        <v>764</v>
      </c>
      <c r="B527" s="677" t="str">
        <f t="shared" si="10"/>
        <v>ŠAKI-P.6</v>
      </c>
      <c r="C527" s="683" t="str">
        <f>'10'!J66</f>
        <v>Ne</v>
      </c>
    </row>
    <row r="528" spans="1:3" x14ac:dyDescent="0.25">
      <c r="A528" s="2" t="s">
        <v>765</v>
      </c>
      <c r="B528" s="677" t="str">
        <f t="shared" si="10"/>
        <v>ŠAKI-P.7</v>
      </c>
      <c r="C528" s="683" t="str">
        <f>'10'!J67</f>
        <v>Ne</v>
      </c>
    </row>
    <row r="529" spans="1:3" x14ac:dyDescent="0.25">
      <c r="A529" s="2" t="s">
        <v>766</v>
      </c>
      <c r="B529" s="677" t="str">
        <f t="shared" si="10"/>
        <v>ŠAKI-P.8</v>
      </c>
      <c r="C529" s="683" t="str">
        <f>'10'!J68</f>
        <v>Ne</v>
      </c>
    </row>
    <row r="530" spans="1:3" x14ac:dyDescent="0.25">
      <c r="A530" s="2" t="s">
        <v>767</v>
      </c>
      <c r="B530" s="677" t="str">
        <f t="shared" si="10"/>
        <v>ŠAKI-P.9</v>
      </c>
      <c r="C530" s="683" t="str">
        <f>'10'!J69</f>
        <v>Ne</v>
      </c>
    </row>
    <row r="531" spans="1:3" x14ac:dyDescent="0.25">
      <c r="A531" s="2" t="s">
        <v>768</v>
      </c>
      <c r="B531" s="679" t="str">
        <f t="shared" si="10"/>
        <v>ŠAKI-P.10</v>
      </c>
      <c r="C531" s="685" t="str">
        <f>'10'!J70</f>
        <v>Ne</v>
      </c>
    </row>
    <row r="532" spans="1:3" x14ac:dyDescent="0.25">
      <c r="A532" s="2" t="s">
        <v>769</v>
      </c>
      <c r="B532" s="671" t="str">
        <f t="shared" si="10"/>
        <v>F dalis. Pagal priemonę remiamų projektų pobūdis:</v>
      </c>
      <c r="C532" s="672"/>
    </row>
    <row r="533" spans="1:3" x14ac:dyDescent="0.25">
      <c r="A533" s="2" t="s">
        <v>770</v>
      </c>
      <c r="B533" s="667" t="str">
        <f t="shared" ref="B533:B542" si="11">B456</f>
        <v>Remiami pelno projektai</v>
      </c>
      <c r="C533" s="668" t="str">
        <f>'10'!J72</f>
        <v>Ne</v>
      </c>
    </row>
    <row r="534" spans="1:3" ht="60" x14ac:dyDescent="0.25">
      <c r="A534" s="2" t="s">
        <v>771</v>
      </c>
      <c r="B534" s="669" t="str">
        <f t="shared" si="11"/>
        <v>Remiami projektai, susiję su žinių perdavimu, įskaitant konsultacijas, mokymą ir keitimąsi žiniomis apie tvarią, ekonominę, socialinę, aplinką ir klimatą tausojančią veiklą (aktualu rodikliui L801)</v>
      </c>
      <c r="C534" s="668" t="str">
        <f>'10'!J73</f>
        <v>Ne</v>
      </c>
    </row>
    <row r="535" spans="1:3" ht="75" x14ac:dyDescent="0.25">
      <c r="A535" s="2" t="s">
        <v>772</v>
      </c>
      <c r="B535" s="669" t="str">
        <f t="shared" si="11"/>
        <v>Remiami projektai, susiję su gamintojų organizacijomis, vietinėmis rinkomis, trumpomis tiekimo grandinėmis ir kokybės schemomis, įskaitant paramą investicijoms, rinkodaros veiklą ir kt. (aktualu rodikliui L802)</v>
      </c>
      <c r="C535" s="668" t="str">
        <f>'10'!J74</f>
        <v>Ne</v>
      </c>
    </row>
    <row r="536" spans="1:3" ht="45" x14ac:dyDescent="0.25">
      <c r="A536" s="2" t="s">
        <v>773</v>
      </c>
      <c r="B536" s="669" t="str">
        <f t="shared" si="11"/>
        <v>Remiami projektai, susiję su atsinaujinančios energijos gamybos pajėgumais, įskaitant biologinę (aktualu rodikliui L803)</v>
      </c>
      <c r="C536" s="668" t="str">
        <f>'10'!J75</f>
        <v>Ne</v>
      </c>
    </row>
    <row r="537" spans="1:3" ht="60" x14ac:dyDescent="0.25">
      <c r="A537" s="2" t="s">
        <v>774</v>
      </c>
      <c r="B537" s="669" t="str">
        <f t="shared" si="11"/>
        <v>Remiami projektai, prisidedantys prie aplinkos tvarumo, klimato kaitos švelninimo bei prisitaikymo prie jos tikslų įgyvendinimo kaimo vietovėse (aktualu rodikliui L804)</v>
      </c>
      <c r="C537" s="668" t="str">
        <f>'10'!J76</f>
        <v>Ne</v>
      </c>
    </row>
    <row r="538" spans="1:3" ht="30" x14ac:dyDescent="0.25">
      <c r="A538" s="2" t="s">
        <v>775</v>
      </c>
      <c r="B538" s="669" t="str">
        <f t="shared" si="11"/>
        <v>Remiami projektai, kurie kuria darbo vietas (aktualu rodikliui L805)</v>
      </c>
      <c r="C538" s="668" t="str">
        <f>'10'!J77</f>
        <v>Ne</v>
      </c>
    </row>
    <row r="539" spans="1:3" ht="30" x14ac:dyDescent="0.25">
      <c r="A539" s="2" t="s">
        <v>776</v>
      </c>
      <c r="B539" s="669" t="str">
        <f t="shared" si="11"/>
        <v>Remiami kaimo verslų, įskaitant bioekonomiką, projektai (aktualu rodikliui L 806)</v>
      </c>
      <c r="C539" s="668" t="str">
        <f>'10'!J78</f>
        <v>Ne</v>
      </c>
    </row>
    <row r="540" spans="1:3" ht="30" x14ac:dyDescent="0.25">
      <c r="A540" s="2" t="s">
        <v>777</v>
      </c>
      <c r="B540" s="669" t="str">
        <f t="shared" si="11"/>
        <v>Remiami projektai, susiję su sumanių kaimų strategijomis (aktualu rodikliui L807)</v>
      </c>
      <c r="C540" s="668" t="str">
        <f>'10'!J79</f>
        <v>Ne</v>
      </c>
    </row>
    <row r="541" spans="1:3" ht="30" x14ac:dyDescent="0.25">
      <c r="A541" s="2" t="s">
        <v>778</v>
      </c>
      <c r="B541" s="669" t="str">
        <f t="shared" si="11"/>
        <v>Remiami projektai, gerinantys paslaugų prieinamumą ir infrastruktūrą (aktualu rodikliui L808)</v>
      </c>
      <c r="C541" s="668" t="str">
        <f>'10'!J80</f>
        <v>Ne</v>
      </c>
    </row>
    <row r="542" spans="1:3" ht="30" x14ac:dyDescent="0.25">
      <c r="A542" s="2" t="s">
        <v>779</v>
      </c>
      <c r="B542" s="669" t="str">
        <f t="shared" si="11"/>
        <v>Remiami socialinės įtraukties projektai (aktualu rodikliui L809)</v>
      </c>
      <c r="C542" s="668" t="str">
        <f>'10'!J81</f>
        <v>Ne</v>
      </c>
    </row>
    <row r="543" spans="1:3" x14ac:dyDescent="0.25">
      <c r="B543" s="645"/>
      <c r="C543" s="681"/>
    </row>
    <row r="544" spans="1:3" x14ac:dyDescent="0.25">
      <c r="A544" s="1"/>
      <c r="B544" s="360"/>
      <c r="C544" s="682" t="str">
        <f>'10'!K6</f>
        <v>8 priemonė</v>
      </c>
    </row>
    <row r="545" spans="1:3" x14ac:dyDescent="0.25">
      <c r="A545" s="2" t="s">
        <v>188</v>
      </c>
      <c r="B545" s="507" t="str">
        <f>B468</f>
        <v>Priemonės pavadinimas</v>
      </c>
      <c r="C545" s="666">
        <f>'10'!K7</f>
        <v>0</v>
      </c>
    </row>
    <row r="546" spans="1:3" x14ac:dyDescent="0.25">
      <c r="A546" s="2" t="s">
        <v>189</v>
      </c>
      <c r="B546" s="667" t="str">
        <f t="shared" ref="B546:B609" si="12">B469</f>
        <v>Priemonės rūšis</v>
      </c>
      <c r="C546" s="666">
        <f>'10'!K8</f>
        <v>0</v>
      </c>
    </row>
    <row r="547" spans="1:3" ht="30" x14ac:dyDescent="0.25">
      <c r="A547" s="2" t="s">
        <v>190</v>
      </c>
      <c r="B547" s="667" t="str">
        <f t="shared" si="12"/>
        <v>VVG teritorijos poreikių, kuriuos tenkina priemonė, skaičius</v>
      </c>
      <c r="C547" s="666">
        <f>'10'!K9</f>
        <v>0</v>
      </c>
    </row>
    <row r="548" spans="1:3" x14ac:dyDescent="0.25">
      <c r="A548" s="2" t="s">
        <v>191</v>
      </c>
      <c r="B548" s="667" t="str">
        <f t="shared" si="12"/>
        <v>BŽŪP tikslų, kuriuos įgyvendina priemonė, skaičius</v>
      </c>
      <c r="C548" s="666">
        <f>'10'!K10</f>
        <v>0</v>
      </c>
    </row>
    <row r="549" spans="1:3" x14ac:dyDescent="0.25">
      <c r="A549" s="2" t="s">
        <v>192</v>
      </c>
      <c r="B549" s="667" t="str">
        <f t="shared" si="12"/>
        <v>Pagrindinis BŽŪP tikslas, kurį įgyvendina VPS priemonė</v>
      </c>
      <c r="C549" s="668" t="str">
        <f>'10'!K11</f>
        <v>Pasirinkite</v>
      </c>
    </row>
    <row r="550" spans="1:3" ht="30" x14ac:dyDescent="0.25">
      <c r="A550" s="2" t="s">
        <v>193</v>
      </c>
      <c r="B550" s="669" t="str">
        <f t="shared" si="12"/>
        <v>Ar priemonė prisideda prie 4 konkretaus BŽŪP tikslo? (tikslas nurodytas 5 lape)</v>
      </c>
      <c r="C550" s="668" t="str">
        <f>'10'!K12</f>
        <v>Ne</v>
      </c>
    </row>
    <row r="551" spans="1:3" ht="30" x14ac:dyDescent="0.25">
      <c r="A551" s="2" t="s">
        <v>194</v>
      </c>
      <c r="B551" s="669" t="str">
        <f t="shared" si="12"/>
        <v>Ar priemonė prisideda prie 5 konkretaus BŽŪP tikslo? (tikslas nurodytas 5 lape)</v>
      </c>
      <c r="C551" s="668" t="str">
        <f>'10'!K13</f>
        <v>Ne</v>
      </c>
    </row>
    <row r="552" spans="1:3" ht="30" x14ac:dyDescent="0.25">
      <c r="A552" s="2" t="s">
        <v>195</v>
      </c>
      <c r="B552" s="669" t="str">
        <f t="shared" si="12"/>
        <v>Ar priemonė prisideda prie 6 konkretaus BŽŪP tikslo? (tikslas nurodytas 5 lape)</v>
      </c>
      <c r="C552" s="668" t="str">
        <f>'10'!K14</f>
        <v>Ne</v>
      </c>
    </row>
    <row r="553" spans="1:3" ht="30" x14ac:dyDescent="0.25">
      <c r="A553" s="2" t="s">
        <v>196</v>
      </c>
      <c r="B553" s="669" t="str">
        <f t="shared" si="12"/>
        <v>Ar priemonė prisideda prie 9 konkretaus BŽŪP tikslo? (tikslas nurodytas 5 lape)</v>
      </c>
      <c r="C553" s="668" t="str">
        <f>'10'!K15</f>
        <v>Ne</v>
      </c>
    </row>
    <row r="554" spans="1:3" x14ac:dyDescent="0.25">
      <c r="A554" s="2" t="s">
        <v>94</v>
      </c>
      <c r="B554" s="671" t="str">
        <f t="shared" si="12"/>
        <v>A dalis. Priemonės intervencijos logika:</v>
      </c>
      <c r="C554" s="672"/>
    </row>
    <row r="555" spans="1:3" ht="45" x14ac:dyDescent="0.25">
      <c r="A555" s="2" t="s">
        <v>197</v>
      </c>
      <c r="B555" s="669" t="str">
        <f t="shared" si="12"/>
        <v>Priemonės tikslas, ryšys su pagrindiniu BŽŪP tikslu ir VVG teritorijos poreikiais (problemomis ir (arba) potencialu), ryšys su VPS tema (jei taikoma)</v>
      </c>
      <c r="C555" s="673">
        <f>'10'!K17</f>
        <v>0</v>
      </c>
    </row>
    <row r="556" spans="1:3" x14ac:dyDescent="0.25">
      <c r="A556" s="2" t="s">
        <v>198</v>
      </c>
      <c r="B556" s="667" t="str">
        <f t="shared" si="12"/>
        <v>Pokytis, kurio siekiama VPS priemone</v>
      </c>
      <c r="C556" s="673">
        <f>'10'!K18</f>
        <v>0</v>
      </c>
    </row>
    <row r="557" spans="1:3" ht="30" x14ac:dyDescent="0.25">
      <c r="A557" s="2" t="s">
        <v>199</v>
      </c>
      <c r="B557" s="507" t="str">
        <f t="shared" si="12"/>
        <v>Kaip priemonė prisidės prie horizontalaus tikslo d įgyvendinimo? (pildoma, jei taikoma)</v>
      </c>
      <c r="C557" s="673">
        <f>'10'!K19</f>
        <v>0</v>
      </c>
    </row>
    <row r="558" spans="1:3" ht="30" x14ac:dyDescent="0.25">
      <c r="A558" s="2" t="s">
        <v>200</v>
      </c>
      <c r="B558" s="507" t="str">
        <f t="shared" si="12"/>
        <v>Kaip priemonė prisidės prie horizontalaus tikslo e įgyvendinimo? (pildoma, jei taikoma)</v>
      </c>
      <c r="C558" s="673">
        <f>'10'!K20</f>
        <v>0</v>
      </c>
    </row>
    <row r="559" spans="1:3" ht="30" x14ac:dyDescent="0.25">
      <c r="A559" s="2" t="s">
        <v>201</v>
      </c>
      <c r="B559" s="507" t="str">
        <f t="shared" si="12"/>
        <v>Kaip priemonė prisidės prie horizontalaus tikslo f įgyvendinimo? (pildoma, jei taikoma)</v>
      </c>
      <c r="C559" s="673">
        <f>'10'!K21</f>
        <v>0</v>
      </c>
    </row>
    <row r="560" spans="1:3" ht="30" x14ac:dyDescent="0.25">
      <c r="A560" s="2" t="s">
        <v>202</v>
      </c>
      <c r="B560" s="507" t="str">
        <f t="shared" si="12"/>
        <v>Kaip priemonė prisidės prie horizontalaus tikslo i įgyvendinimo? (pildoma, jei taikoma)</v>
      </c>
      <c r="C560" s="673">
        <f>'10'!K22</f>
        <v>0</v>
      </c>
    </row>
    <row r="561" spans="1:3" ht="30" x14ac:dyDescent="0.25">
      <c r="A561" s="2" t="s">
        <v>203</v>
      </c>
      <c r="B561" s="671" t="str">
        <f t="shared" si="12"/>
        <v>B dalis. Pareiškėjų ir projektų tinkamumo sąlygos, projektų atrankos principai:</v>
      </c>
      <c r="C561" s="672"/>
    </row>
    <row r="562" spans="1:3" x14ac:dyDescent="0.25">
      <c r="A562" s="2" t="s">
        <v>204</v>
      </c>
      <c r="B562" s="507" t="str">
        <f t="shared" si="12"/>
        <v>Pagal priemonę remiamos veiklos</v>
      </c>
      <c r="C562" s="673">
        <f>'10'!K24</f>
        <v>0</v>
      </c>
    </row>
    <row r="563" spans="1:3" ht="30" x14ac:dyDescent="0.25">
      <c r="A563" s="2" t="s">
        <v>205</v>
      </c>
      <c r="B563" s="667" t="str">
        <f t="shared" si="12"/>
        <v>Tinkami pareiškėjai ir partneriai (jei taikomas reikalavimas projektus įgyvendinti su partneriais)</v>
      </c>
      <c r="C563" s="673">
        <f>'10'!K25</f>
        <v>0</v>
      </c>
    </row>
    <row r="564" spans="1:3" ht="30" x14ac:dyDescent="0.25">
      <c r="A564" s="2" t="s">
        <v>206</v>
      </c>
      <c r="B564" s="667" t="str">
        <f t="shared" si="12"/>
        <v>Priemonės tikslinė grupė (pildoma, jei nesutampa su tinkamais pareiškėjais ir (arba) partneriais)</v>
      </c>
      <c r="C564" s="673">
        <f>'10'!K26</f>
        <v>0</v>
      </c>
    </row>
    <row r="565" spans="1:3" x14ac:dyDescent="0.25">
      <c r="A565" s="2" t="s">
        <v>725</v>
      </c>
      <c r="B565" s="507" t="str">
        <f t="shared" si="12"/>
        <v>Tinkamumo sąlygos pareiškėjams ir projektams</v>
      </c>
      <c r="C565" s="673">
        <f>'10'!K27</f>
        <v>0</v>
      </c>
    </row>
    <row r="566" spans="1:3" x14ac:dyDescent="0.25">
      <c r="A566" s="2" t="s">
        <v>726</v>
      </c>
      <c r="B566" s="669" t="str">
        <f t="shared" si="12"/>
        <v>Projektų atrankos principai</v>
      </c>
      <c r="C566" s="673">
        <f>'10'!K28</f>
        <v>0</v>
      </c>
    </row>
    <row r="567" spans="1:3" x14ac:dyDescent="0.25">
      <c r="A567" s="2" t="s">
        <v>727</v>
      </c>
      <c r="B567" s="507" t="str">
        <f t="shared" si="12"/>
        <v>Planuojamų kvietimų teikti paraiškas skaičius</v>
      </c>
      <c r="C567" s="666">
        <f>'10'!K29</f>
        <v>0</v>
      </c>
    </row>
    <row r="568" spans="1:3" x14ac:dyDescent="0.25">
      <c r="A568" s="2" t="s">
        <v>728</v>
      </c>
      <c r="B568" s="647" t="str">
        <f t="shared" si="12"/>
        <v>C dalis. Paramos dydžiai:</v>
      </c>
      <c r="C568" s="672"/>
    </row>
    <row r="569" spans="1:3" x14ac:dyDescent="0.25">
      <c r="A569" s="2" t="s">
        <v>729</v>
      </c>
      <c r="B569" s="507" t="str">
        <f t="shared" si="12"/>
        <v>Didžiausia paramos suma vietos projektui, Eur</v>
      </c>
      <c r="C569" s="673">
        <f>'10'!K31</f>
        <v>0</v>
      </c>
    </row>
    <row r="570" spans="1:3" x14ac:dyDescent="0.25">
      <c r="A570" s="2" t="s">
        <v>730</v>
      </c>
      <c r="B570" s="507" t="str">
        <f t="shared" si="12"/>
        <v xml:space="preserve">Paramos lyginamoji dalis, proc. </v>
      </c>
      <c r="C570" s="673">
        <f>'10'!K32</f>
        <v>0</v>
      </c>
    </row>
    <row r="571" spans="1:3" x14ac:dyDescent="0.25">
      <c r="A571" s="2" t="s">
        <v>731</v>
      </c>
      <c r="B571" s="507" t="str">
        <f t="shared" si="12"/>
        <v>Planuojama paramos suma priemonei, Eur</v>
      </c>
      <c r="C571" s="674">
        <f>'10'!K33</f>
        <v>0</v>
      </c>
    </row>
    <row r="572" spans="1:3" x14ac:dyDescent="0.25">
      <c r="A572" s="2" t="s">
        <v>732</v>
      </c>
      <c r="B572" s="507" t="str">
        <f t="shared" si="12"/>
        <v>Planuojama paremti projektų (rodiklis L700)</v>
      </c>
      <c r="C572" s="675">
        <f>'10'!K34</f>
        <v>0</v>
      </c>
    </row>
    <row r="573" spans="1:3" x14ac:dyDescent="0.25">
      <c r="A573" s="2" t="s">
        <v>733</v>
      </c>
      <c r="B573" s="507" t="str">
        <f t="shared" si="12"/>
        <v>Paaiškinimas, kaip nustatyta rodiklio L700 reikšmė</v>
      </c>
      <c r="C573" s="673">
        <f>'10'!K35</f>
        <v>0</v>
      </c>
    </row>
    <row r="574" spans="1:3" ht="30" x14ac:dyDescent="0.25">
      <c r="A574" s="2" t="s">
        <v>734</v>
      </c>
      <c r="B574" s="647" t="str">
        <f t="shared" si="12"/>
        <v>D dalis. Priemonės indėlis į ES ir nacionalinių horizontaliųjų principų įgyvendinimą:</v>
      </c>
      <c r="C574" s="672"/>
    </row>
    <row r="575" spans="1:3" x14ac:dyDescent="0.25">
      <c r="A575" s="2" t="s">
        <v>735</v>
      </c>
      <c r="B575" s="676" t="str">
        <f t="shared" si="12"/>
        <v>Subregioninės vietovės principas:</v>
      </c>
      <c r="C575" s="672"/>
    </row>
    <row r="576" spans="1:3" ht="30" x14ac:dyDescent="0.25">
      <c r="A576" s="2" t="s">
        <v>736</v>
      </c>
      <c r="B576" s="507" t="str">
        <f t="shared" si="12"/>
        <v>Ar siekiama, kad pagal priemonę finansuojami projektai apimtų visas VVG teritorijos seniūnijas?</v>
      </c>
      <c r="C576" s="668" t="str">
        <f>'10'!K38</f>
        <v>Ne</v>
      </c>
    </row>
    <row r="577" spans="1:3" x14ac:dyDescent="0.25">
      <c r="A577" s="2" t="s">
        <v>737</v>
      </c>
      <c r="B577" s="507" t="str">
        <f t="shared" si="12"/>
        <v>Pasirinkimo pagrindimas</v>
      </c>
      <c r="C577" s="673">
        <f>'10'!K39</f>
        <v>0</v>
      </c>
    </row>
    <row r="578" spans="1:3" x14ac:dyDescent="0.25">
      <c r="A578" s="2" t="s">
        <v>738</v>
      </c>
      <c r="B578" s="676" t="str">
        <f t="shared" si="12"/>
        <v>Partnerystės principas:</v>
      </c>
      <c r="C578" s="672"/>
    </row>
    <row r="579" spans="1:3" ht="30" x14ac:dyDescent="0.25">
      <c r="A579" s="2" t="s">
        <v>739</v>
      </c>
      <c r="B579" s="507" t="str">
        <f t="shared" si="12"/>
        <v>Ar siekiama, kad pagal priemonę finansuojami projektai būtų vykdomi su partneriais?</v>
      </c>
      <c r="C579" s="668" t="str">
        <f>'10'!K41</f>
        <v>Ne</v>
      </c>
    </row>
    <row r="580" spans="1:3" x14ac:dyDescent="0.25">
      <c r="A580" s="2" t="s">
        <v>740</v>
      </c>
      <c r="B580" s="507" t="str">
        <f t="shared" si="12"/>
        <v>Pasirinkimo pagrindimas</v>
      </c>
      <c r="C580" s="673">
        <f>'10'!K42</f>
        <v>0</v>
      </c>
    </row>
    <row r="581" spans="1:3" x14ac:dyDescent="0.25">
      <c r="A581" s="2" t="s">
        <v>741</v>
      </c>
      <c r="B581" s="676" t="str">
        <f t="shared" si="12"/>
        <v>Inovacijų principas:</v>
      </c>
      <c r="C581" s="672"/>
    </row>
    <row r="582" spans="1:3" ht="30" x14ac:dyDescent="0.25">
      <c r="A582" s="2" t="s">
        <v>742</v>
      </c>
      <c r="B582" s="507" t="str">
        <f t="shared" si="12"/>
        <v>Ar siekiama, kad pagal priemonę finansuojami projektai būtų skirti inovacijoms vietos lygiu diegti?</v>
      </c>
      <c r="C582" s="668" t="str">
        <f>'10'!K44</f>
        <v>Ne</v>
      </c>
    </row>
    <row r="583" spans="1:3" x14ac:dyDescent="0.25">
      <c r="A583" s="2" t="s">
        <v>743</v>
      </c>
      <c r="B583" s="507" t="str">
        <f t="shared" si="12"/>
        <v>Pasirinkimo pagrindimas</v>
      </c>
      <c r="C583" s="673">
        <f>'10'!K45</f>
        <v>0</v>
      </c>
    </row>
    <row r="584" spans="1:3" ht="30" x14ac:dyDescent="0.25">
      <c r="A584" s="2" t="s">
        <v>744</v>
      </c>
      <c r="B584" s="507" t="str">
        <f t="shared" si="12"/>
        <v>Planuojama paremti projektų, skirtų inovacijoms vietos lygiu diegti (rodiklis L710)</v>
      </c>
      <c r="C584" s="675">
        <f>'10'!K46</f>
        <v>0</v>
      </c>
    </row>
    <row r="585" spans="1:3" x14ac:dyDescent="0.25">
      <c r="A585" s="2" t="s">
        <v>745</v>
      </c>
      <c r="B585" s="676" t="str">
        <f t="shared" si="12"/>
        <v>Lyčių lygybė ir nediskriminavimas:</v>
      </c>
      <c r="C585" s="672"/>
    </row>
    <row r="586" spans="1:3" ht="30" x14ac:dyDescent="0.25">
      <c r="A586" s="2" t="s">
        <v>746</v>
      </c>
      <c r="B586" s="507" t="str">
        <f t="shared" si="12"/>
        <v>Ar pagal priemonę finansuojami projektai, skirti lyčių lygybei ir nediskriminavimui?</v>
      </c>
      <c r="C586" s="668" t="str">
        <f>'10'!K48</f>
        <v>Ne</v>
      </c>
    </row>
    <row r="587" spans="1:3" x14ac:dyDescent="0.25">
      <c r="A587" s="2" t="s">
        <v>747</v>
      </c>
      <c r="B587" s="507" t="str">
        <f t="shared" si="12"/>
        <v>Pasirinkimo pagrindimas (jei taip, kaip bus užtikrinta)</v>
      </c>
      <c r="C587" s="673">
        <f>'10'!K49</f>
        <v>0</v>
      </c>
    </row>
    <row r="588" spans="1:3" x14ac:dyDescent="0.25">
      <c r="A588" s="2" t="s">
        <v>748</v>
      </c>
      <c r="B588" s="676" t="str">
        <f t="shared" si="12"/>
        <v>Jaunimas:</v>
      </c>
      <c r="C588" s="672"/>
    </row>
    <row r="589" spans="1:3" ht="30" x14ac:dyDescent="0.25">
      <c r="A589" s="2" t="s">
        <v>749</v>
      </c>
      <c r="B589" s="507" t="str">
        <f t="shared" si="12"/>
        <v>Ar pagal priemonę finansuojami projektai, skirti jaunimui?</v>
      </c>
      <c r="C589" s="668" t="str">
        <f>'10'!K51</f>
        <v>Ne</v>
      </c>
    </row>
    <row r="590" spans="1:3" x14ac:dyDescent="0.25">
      <c r="A590" s="2" t="s">
        <v>750</v>
      </c>
      <c r="B590" s="507" t="str">
        <f t="shared" si="12"/>
        <v>Pasirinkimo pagrindimas (jei taip, kaip bus užtikrinta)</v>
      </c>
      <c r="C590" s="673">
        <f>'10'!K52</f>
        <v>0</v>
      </c>
    </row>
    <row r="591" spans="1:3" x14ac:dyDescent="0.25">
      <c r="A591" s="2" t="s">
        <v>751</v>
      </c>
      <c r="B591" s="671" t="str">
        <f t="shared" si="12"/>
        <v>E dalis. Priemonės rezultato rodikliai:</v>
      </c>
      <c r="C591" s="672"/>
    </row>
    <row r="592" spans="1:3" x14ac:dyDescent="0.25">
      <c r="A592" s="2" t="s">
        <v>752</v>
      </c>
      <c r="B592" s="676" t="str">
        <f t="shared" si="12"/>
        <v>SP rezultato rodiklių taikymas priemonei:</v>
      </c>
      <c r="C592" s="672"/>
    </row>
    <row r="593" spans="1:3" x14ac:dyDescent="0.25">
      <c r="A593" s="2" t="s">
        <v>753</v>
      </c>
      <c r="B593" s="677" t="str">
        <f t="shared" si="12"/>
        <v>R.3</v>
      </c>
      <c r="C593" s="683" t="str">
        <f>'10'!K55</f>
        <v>Ne</v>
      </c>
    </row>
    <row r="594" spans="1:3" x14ac:dyDescent="0.25">
      <c r="A594" s="2" t="s">
        <v>754</v>
      </c>
      <c r="B594" s="677" t="str">
        <f t="shared" si="12"/>
        <v>R.37</v>
      </c>
      <c r="C594" s="683" t="str">
        <f>'10'!K56</f>
        <v>Ne</v>
      </c>
    </row>
    <row r="595" spans="1:3" x14ac:dyDescent="0.25">
      <c r="A595" s="2" t="s">
        <v>755</v>
      </c>
      <c r="B595" s="677" t="str">
        <f t="shared" si="12"/>
        <v>R.39</v>
      </c>
      <c r="C595" s="683" t="str">
        <f>'10'!K57</f>
        <v>Ne</v>
      </c>
    </row>
    <row r="596" spans="1:3" x14ac:dyDescent="0.25">
      <c r="A596" s="2" t="s">
        <v>756</v>
      </c>
      <c r="B596" s="677" t="str">
        <f t="shared" si="12"/>
        <v>R.41</v>
      </c>
      <c r="C596" s="683" t="str">
        <f>'10'!K58</f>
        <v>Ne</v>
      </c>
    </row>
    <row r="597" spans="1:3" x14ac:dyDescent="0.25">
      <c r="A597" s="2" t="s">
        <v>757</v>
      </c>
      <c r="B597" s="677" t="str">
        <f t="shared" si="12"/>
        <v>R.42</v>
      </c>
      <c r="C597" s="683" t="str">
        <f>'10'!K59</f>
        <v>Ne</v>
      </c>
    </row>
    <row r="598" spans="1:3" x14ac:dyDescent="0.25">
      <c r="A598" s="2" t="s">
        <v>758</v>
      </c>
      <c r="B598" s="676" t="str">
        <f t="shared" si="12"/>
        <v>VPS rodiklių taikymas priemonei:</v>
      </c>
      <c r="C598" s="684"/>
    </row>
    <row r="599" spans="1:3" x14ac:dyDescent="0.25">
      <c r="A599" s="2" t="s">
        <v>759</v>
      </c>
      <c r="B599" s="677" t="str">
        <f t="shared" si="12"/>
        <v>ŠAKI-P.1</v>
      </c>
      <c r="C599" s="683" t="str">
        <f>'10'!K61</f>
        <v>Ne</v>
      </c>
    </row>
    <row r="600" spans="1:3" x14ac:dyDescent="0.25">
      <c r="A600" s="2" t="s">
        <v>760</v>
      </c>
      <c r="B600" s="677" t="str">
        <f t="shared" si="12"/>
        <v>ŠAKI-P.2</v>
      </c>
      <c r="C600" s="683" t="str">
        <f>'10'!K62</f>
        <v>Ne</v>
      </c>
    </row>
    <row r="601" spans="1:3" x14ac:dyDescent="0.25">
      <c r="A601" s="2" t="s">
        <v>761</v>
      </c>
      <c r="B601" s="677" t="str">
        <f t="shared" si="12"/>
        <v>ŠAKI-P.3</v>
      </c>
      <c r="C601" s="683" t="str">
        <f>'10'!K63</f>
        <v>Ne</v>
      </c>
    </row>
    <row r="602" spans="1:3" x14ac:dyDescent="0.25">
      <c r="A602" s="2" t="s">
        <v>762</v>
      </c>
      <c r="B602" s="677" t="str">
        <f t="shared" si="12"/>
        <v>ŠAKI-P.4</v>
      </c>
      <c r="C602" s="683" t="str">
        <f>'10'!K64</f>
        <v>Ne</v>
      </c>
    </row>
    <row r="603" spans="1:3" x14ac:dyDescent="0.25">
      <c r="A603" s="2" t="s">
        <v>763</v>
      </c>
      <c r="B603" s="677" t="str">
        <f t="shared" si="12"/>
        <v>ŠAKI-P.5</v>
      </c>
      <c r="C603" s="683" t="str">
        <f>'10'!K65</f>
        <v>Ne</v>
      </c>
    </row>
    <row r="604" spans="1:3" x14ac:dyDescent="0.25">
      <c r="A604" s="2" t="s">
        <v>764</v>
      </c>
      <c r="B604" s="677" t="str">
        <f t="shared" si="12"/>
        <v>ŠAKI-P.6</v>
      </c>
      <c r="C604" s="683" t="str">
        <f>'10'!K66</f>
        <v>Ne</v>
      </c>
    </row>
    <row r="605" spans="1:3" x14ac:dyDescent="0.25">
      <c r="A605" s="2" t="s">
        <v>765</v>
      </c>
      <c r="B605" s="677" t="str">
        <f t="shared" si="12"/>
        <v>ŠAKI-P.7</v>
      </c>
      <c r="C605" s="683" t="str">
        <f>'10'!K67</f>
        <v>Ne</v>
      </c>
    </row>
    <row r="606" spans="1:3" x14ac:dyDescent="0.25">
      <c r="A606" s="2" t="s">
        <v>766</v>
      </c>
      <c r="B606" s="677" t="str">
        <f t="shared" si="12"/>
        <v>ŠAKI-P.8</v>
      </c>
      <c r="C606" s="683" t="str">
        <f>'10'!K68</f>
        <v>Ne</v>
      </c>
    </row>
    <row r="607" spans="1:3" x14ac:dyDescent="0.25">
      <c r="A607" s="2" t="s">
        <v>767</v>
      </c>
      <c r="B607" s="677" t="str">
        <f t="shared" si="12"/>
        <v>ŠAKI-P.9</v>
      </c>
      <c r="C607" s="683" t="str">
        <f>'10'!K69</f>
        <v>Ne</v>
      </c>
    </row>
    <row r="608" spans="1:3" x14ac:dyDescent="0.25">
      <c r="A608" s="2" t="s">
        <v>768</v>
      </c>
      <c r="B608" s="679" t="str">
        <f t="shared" si="12"/>
        <v>ŠAKI-P.10</v>
      </c>
      <c r="C608" s="685" t="str">
        <f>'10'!K70</f>
        <v>Ne</v>
      </c>
    </row>
    <row r="609" spans="1:3" x14ac:dyDescent="0.25">
      <c r="A609" s="2" t="s">
        <v>769</v>
      </c>
      <c r="B609" s="671" t="str">
        <f t="shared" si="12"/>
        <v>F dalis. Pagal priemonę remiamų projektų pobūdis:</v>
      </c>
      <c r="C609" s="672"/>
    </row>
    <row r="610" spans="1:3" x14ac:dyDescent="0.25">
      <c r="A610" s="2" t="s">
        <v>770</v>
      </c>
      <c r="B610" s="667" t="str">
        <f t="shared" ref="B610:B619" si="13">B533</f>
        <v>Remiami pelno projektai</v>
      </c>
      <c r="C610" s="668" t="str">
        <f>'10'!K72</f>
        <v>Ne</v>
      </c>
    </row>
    <row r="611" spans="1:3" ht="60" x14ac:dyDescent="0.25">
      <c r="A611" s="2" t="s">
        <v>771</v>
      </c>
      <c r="B611" s="669" t="str">
        <f t="shared" si="13"/>
        <v>Remiami projektai, susiję su žinių perdavimu, įskaitant konsultacijas, mokymą ir keitimąsi žiniomis apie tvarią, ekonominę, socialinę, aplinką ir klimatą tausojančią veiklą (aktualu rodikliui L801)</v>
      </c>
      <c r="C611" s="668" t="str">
        <f>'10'!K73</f>
        <v>Ne</v>
      </c>
    </row>
    <row r="612" spans="1:3" ht="75" x14ac:dyDescent="0.25">
      <c r="A612" s="2" t="s">
        <v>772</v>
      </c>
      <c r="B612" s="669" t="str">
        <f t="shared" si="13"/>
        <v>Remiami projektai, susiję su gamintojų organizacijomis, vietinėmis rinkomis, trumpomis tiekimo grandinėmis ir kokybės schemomis, įskaitant paramą investicijoms, rinkodaros veiklą ir kt. (aktualu rodikliui L802)</v>
      </c>
      <c r="C612" s="668" t="str">
        <f>'10'!K74</f>
        <v>Ne</v>
      </c>
    </row>
    <row r="613" spans="1:3" ht="45" x14ac:dyDescent="0.25">
      <c r="A613" s="2" t="s">
        <v>773</v>
      </c>
      <c r="B613" s="669" t="str">
        <f t="shared" si="13"/>
        <v>Remiami projektai, susiję su atsinaujinančios energijos gamybos pajėgumais, įskaitant biologinę (aktualu rodikliui L803)</v>
      </c>
      <c r="C613" s="668" t="str">
        <f>'10'!K75</f>
        <v>Ne</v>
      </c>
    </row>
    <row r="614" spans="1:3" ht="60" x14ac:dyDescent="0.25">
      <c r="A614" s="2" t="s">
        <v>774</v>
      </c>
      <c r="B614" s="669" t="str">
        <f t="shared" si="13"/>
        <v>Remiami projektai, prisidedantys prie aplinkos tvarumo, klimato kaitos švelninimo bei prisitaikymo prie jos tikslų įgyvendinimo kaimo vietovėse (aktualu rodikliui L804)</v>
      </c>
      <c r="C614" s="668" t="str">
        <f>'10'!K76</f>
        <v>Ne</v>
      </c>
    </row>
    <row r="615" spans="1:3" ht="30" x14ac:dyDescent="0.25">
      <c r="A615" s="2" t="s">
        <v>775</v>
      </c>
      <c r="B615" s="669" t="str">
        <f t="shared" si="13"/>
        <v>Remiami projektai, kurie kuria darbo vietas (aktualu rodikliui L805)</v>
      </c>
      <c r="C615" s="668" t="str">
        <f>'10'!K77</f>
        <v>Ne</v>
      </c>
    </row>
    <row r="616" spans="1:3" ht="30" x14ac:dyDescent="0.25">
      <c r="A616" s="2" t="s">
        <v>776</v>
      </c>
      <c r="B616" s="669" t="str">
        <f t="shared" si="13"/>
        <v>Remiami kaimo verslų, įskaitant bioekonomiką, projektai (aktualu rodikliui L 806)</v>
      </c>
      <c r="C616" s="668" t="str">
        <f>'10'!K78</f>
        <v>Ne</v>
      </c>
    </row>
    <row r="617" spans="1:3" ht="30" x14ac:dyDescent="0.25">
      <c r="A617" s="2" t="s">
        <v>777</v>
      </c>
      <c r="B617" s="669" t="str">
        <f t="shared" si="13"/>
        <v>Remiami projektai, susiję su sumanių kaimų strategijomis (aktualu rodikliui L807)</v>
      </c>
      <c r="C617" s="668" t="str">
        <f>'10'!K79</f>
        <v>Ne</v>
      </c>
    </row>
    <row r="618" spans="1:3" ht="30" x14ac:dyDescent="0.25">
      <c r="A618" s="2" t="s">
        <v>778</v>
      </c>
      <c r="B618" s="669" t="str">
        <f t="shared" si="13"/>
        <v>Remiami projektai, gerinantys paslaugų prieinamumą ir infrastruktūrą (aktualu rodikliui L808)</v>
      </c>
      <c r="C618" s="668" t="str">
        <f>'10'!K80</f>
        <v>Ne</v>
      </c>
    </row>
    <row r="619" spans="1:3" ht="30" x14ac:dyDescent="0.25">
      <c r="A619" s="2" t="s">
        <v>779</v>
      </c>
      <c r="B619" s="669" t="str">
        <f t="shared" si="13"/>
        <v>Remiami socialinės įtraukties projektai (aktualu rodikliui L809)</v>
      </c>
      <c r="C619" s="668" t="str">
        <f>'10'!K81</f>
        <v>Ne</v>
      </c>
    </row>
    <row r="620" spans="1:3" x14ac:dyDescent="0.25">
      <c r="B620" s="645"/>
      <c r="C620" s="681"/>
    </row>
    <row r="621" spans="1:3" x14ac:dyDescent="0.25">
      <c r="A621" s="1"/>
      <c r="B621" s="360"/>
      <c r="C621" s="682" t="str">
        <f>'10'!L6</f>
        <v>9 priemonė</v>
      </c>
    </row>
    <row r="622" spans="1:3" x14ac:dyDescent="0.25">
      <c r="A622" s="2" t="s">
        <v>188</v>
      </c>
      <c r="B622" s="507" t="str">
        <f>B545</f>
        <v>Priemonės pavadinimas</v>
      </c>
      <c r="C622" s="666">
        <f>'10'!L7</f>
        <v>0</v>
      </c>
    </row>
    <row r="623" spans="1:3" x14ac:dyDescent="0.25">
      <c r="A623" s="2" t="s">
        <v>189</v>
      </c>
      <c r="B623" s="667" t="str">
        <f t="shared" ref="B623:B686" si="14">B546</f>
        <v>Priemonės rūšis</v>
      </c>
      <c r="C623" s="666">
        <f>'10'!L8</f>
        <v>0</v>
      </c>
    </row>
    <row r="624" spans="1:3" ht="30" x14ac:dyDescent="0.25">
      <c r="A624" s="2" t="s">
        <v>190</v>
      </c>
      <c r="B624" s="667" t="str">
        <f t="shared" si="14"/>
        <v>VVG teritorijos poreikių, kuriuos tenkina priemonė, skaičius</v>
      </c>
      <c r="C624" s="666">
        <f>'10'!L9</f>
        <v>0</v>
      </c>
    </row>
    <row r="625" spans="1:3" x14ac:dyDescent="0.25">
      <c r="A625" s="2" t="s">
        <v>191</v>
      </c>
      <c r="B625" s="667" t="str">
        <f t="shared" si="14"/>
        <v>BŽŪP tikslų, kuriuos įgyvendina priemonė, skaičius</v>
      </c>
      <c r="C625" s="666">
        <f>'10'!L10</f>
        <v>0</v>
      </c>
    </row>
    <row r="626" spans="1:3" x14ac:dyDescent="0.25">
      <c r="A626" s="2" t="s">
        <v>192</v>
      </c>
      <c r="B626" s="667" t="str">
        <f t="shared" si="14"/>
        <v>Pagrindinis BŽŪP tikslas, kurį įgyvendina VPS priemonė</v>
      </c>
      <c r="C626" s="668" t="str">
        <f>'10'!L11</f>
        <v>Pasirinkite</v>
      </c>
    </row>
    <row r="627" spans="1:3" ht="30" x14ac:dyDescent="0.25">
      <c r="A627" s="2" t="s">
        <v>193</v>
      </c>
      <c r="B627" s="669" t="str">
        <f t="shared" si="14"/>
        <v>Ar priemonė prisideda prie 4 konkretaus BŽŪP tikslo? (tikslas nurodytas 5 lape)</v>
      </c>
      <c r="C627" s="668" t="str">
        <f>'10'!L12</f>
        <v>Ne</v>
      </c>
    </row>
    <row r="628" spans="1:3" ht="30" x14ac:dyDescent="0.25">
      <c r="A628" s="2" t="s">
        <v>194</v>
      </c>
      <c r="B628" s="669" t="str">
        <f t="shared" si="14"/>
        <v>Ar priemonė prisideda prie 5 konkretaus BŽŪP tikslo? (tikslas nurodytas 5 lape)</v>
      </c>
      <c r="C628" s="668" t="str">
        <f>'10'!L13</f>
        <v>Ne</v>
      </c>
    </row>
    <row r="629" spans="1:3" ht="30" x14ac:dyDescent="0.25">
      <c r="A629" s="2" t="s">
        <v>195</v>
      </c>
      <c r="B629" s="669" t="str">
        <f t="shared" si="14"/>
        <v>Ar priemonė prisideda prie 6 konkretaus BŽŪP tikslo? (tikslas nurodytas 5 lape)</v>
      </c>
      <c r="C629" s="668" t="str">
        <f>'10'!L14</f>
        <v>Ne</v>
      </c>
    </row>
    <row r="630" spans="1:3" ht="30" x14ac:dyDescent="0.25">
      <c r="A630" s="2" t="s">
        <v>196</v>
      </c>
      <c r="B630" s="669" t="str">
        <f t="shared" si="14"/>
        <v>Ar priemonė prisideda prie 9 konkretaus BŽŪP tikslo? (tikslas nurodytas 5 lape)</v>
      </c>
      <c r="C630" s="668" t="str">
        <f>'10'!L15</f>
        <v>Ne</v>
      </c>
    </row>
    <row r="631" spans="1:3" x14ac:dyDescent="0.25">
      <c r="A631" s="2" t="s">
        <v>94</v>
      </c>
      <c r="B631" s="671" t="str">
        <f t="shared" si="14"/>
        <v>A dalis. Priemonės intervencijos logika:</v>
      </c>
      <c r="C631" s="672"/>
    </row>
    <row r="632" spans="1:3" ht="45" x14ac:dyDescent="0.25">
      <c r="A632" s="2" t="s">
        <v>197</v>
      </c>
      <c r="B632" s="669" t="str">
        <f t="shared" si="14"/>
        <v>Priemonės tikslas, ryšys su pagrindiniu BŽŪP tikslu ir VVG teritorijos poreikiais (problemomis ir (arba) potencialu), ryšys su VPS tema (jei taikoma)</v>
      </c>
      <c r="C632" s="673">
        <f>'10'!L17</f>
        <v>0</v>
      </c>
    </row>
    <row r="633" spans="1:3" x14ac:dyDescent="0.25">
      <c r="A633" s="2" t="s">
        <v>198</v>
      </c>
      <c r="B633" s="667" t="str">
        <f t="shared" si="14"/>
        <v>Pokytis, kurio siekiama VPS priemone</v>
      </c>
      <c r="C633" s="673">
        <f>'10'!L18</f>
        <v>0</v>
      </c>
    </row>
    <row r="634" spans="1:3" ht="30" x14ac:dyDescent="0.25">
      <c r="A634" s="2" t="s">
        <v>199</v>
      </c>
      <c r="B634" s="507" t="str">
        <f t="shared" si="14"/>
        <v>Kaip priemonė prisidės prie horizontalaus tikslo d įgyvendinimo? (pildoma, jei taikoma)</v>
      </c>
      <c r="C634" s="673">
        <f>'10'!L19</f>
        <v>0</v>
      </c>
    </row>
    <row r="635" spans="1:3" ht="30" x14ac:dyDescent="0.25">
      <c r="A635" s="2" t="s">
        <v>200</v>
      </c>
      <c r="B635" s="507" t="str">
        <f t="shared" si="14"/>
        <v>Kaip priemonė prisidės prie horizontalaus tikslo e įgyvendinimo? (pildoma, jei taikoma)</v>
      </c>
      <c r="C635" s="673">
        <f>'10'!L20</f>
        <v>0</v>
      </c>
    </row>
    <row r="636" spans="1:3" ht="30" x14ac:dyDescent="0.25">
      <c r="A636" s="2" t="s">
        <v>201</v>
      </c>
      <c r="B636" s="507" t="str">
        <f t="shared" si="14"/>
        <v>Kaip priemonė prisidės prie horizontalaus tikslo f įgyvendinimo? (pildoma, jei taikoma)</v>
      </c>
      <c r="C636" s="673">
        <f>'10'!L21</f>
        <v>0</v>
      </c>
    </row>
    <row r="637" spans="1:3" ht="30" x14ac:dyDescent="0.25">
      <c r="A637" s="2" t="s">
        <v>202</v>
      </c>
      <c r="B637" s="507" t="str">
        <f t="shared" si="14"/>
        <v>Kaip priemonė prisidės prie horizontalaus tikslo i įgyvendinimo? (pildoma, jei taikoma)</v>
      </c>
      <c r="C637" s="673">
        <f>'10'!L22</f>
        <v>0</v>
      </c>
    </row>
    <row r="638" spans="1:3" ht="30" x14ac:dyDescent="0.25">
      <c r="A638" s="2" t="s">
        <v>203</v>
      </c>
      <c r="B638" s="671" t="str">
        <f t="shared" si="14"/>
        <v>B dalis. Pareiškėjų ir projektų tinkamumo sąlygos, projektų atrankos principai:</v>
      </c>
      <c r="C638" s="672"/>
    </row>
    <row r="639" spans="1:3" x14ac:dyDescent="0.25">
      <c r="A639" s="2" t="s">
        <v>204</v>
      </c>
      <c r="B639" s="507" t="str">
        <f t="shared" si="14"/>
        <v>Pagal priemonę remiamos veiklos</v>
      </c>
      <c r="C639" s="673">
        <f>'10'!L24</f>
        <v>0</v>
      </c>
    </row>
    <row r="640" spans="1:3" ht="30" x14ac:dyDescent="0.25">
      <c r="A640" s="2" t="s">
        <v>205</v>
      </c>
      <c r="B640" s="667" t="str">
        <f t="shared" si="14"/>
        <v>Tinkami pareiškėjai ir partneriai (jei taikomas reikalavimas projektus įgyvendinti su partneriais)</v>
      </c>
      <c r="C640" s="673">
        <f>'10'!L25</f>
        <v>0</v>
      </c>
    </row>
    <row r="641" spans="1:3" ht="30" x14ac:dyDescent="0.25">
      <c r="A641" s="2" t="s">
        <v>206</v>
      </c>
      <c r="B641" s="667" t="str">
        <f t="shared" si="14"/>
        <v>Priemonės tikslinė grupė (pildoma, jei nesutampa su tinkamais pareiškėjais ir (arba) partneriais)</v>
      </c>
      <c r="C641" s="673">
        <f>'10'!L26</f>
        <v>0</v>
      </c>
    </row>
    <row r="642" spans="1:3" x14ac:dyDescent="0.25">
      <c r="A642" s="2" t="s">
        <v>725</v>
      </c>
      <c r="B642" s="507" t="str">
        <f t="shared" si="14"/>
        <v>Tinkamumo sąlygos pareiškėjams ir projektams</v>
      </c>
      <c r="C642" s="673">
        <f>'10'!L27</f>
        <v>0</v>
      </c>
    </row>
    <row r="643" spans="1:3" x14ac:dyDescent="0.25">
      <c r="A643" s="2" t="s">
        <v>726</v>
      </c>
      <c r="B643" s="669" t="str">
        <f t="shared" si="14"/>
        <v>Projektų atrankos principai</v>
      </c>
      <c r="C643" s="673">
        <f>'10'!L28</f>
        <v>0</v>
      </c>
    </row>
    <row r="644" spans="1:3" x14ac:dyDescent="0.25">
      <c r="A644" s="2" t="s">
        <v>727</v>
      </c>
      <c r="B644" s="507" t="str">
        <f t="shared" si="14"/>
        <v>Planuojamų kvietimų teikti paraiškas skaičius</v>
      </c>
      <c r="C644" s="666">
        <f>'10'!L29</f>
        <v>0</v>
      </c>
    </row>
    <row r="645" spans="1:3" x14ac:dyDescent="0.25">
      <c r="A645" s="2" t="s">
        <v>728</v>
      </c>
      <c r="B645" s="647" t="str">
        <f t="shared" si="14"/>
        <v>C dalis. Paramos dydžiai:</v>
      </c>
      <c r="C645" s="672"/>
    </row>
    <row r="646" spans="1:3" x14ac:dyDescent="0.25">
      <c r="A646" s="2" t="s">
        <v>729</v>
      </c>
      <c r="B646" s="507" t="str">
        <f t="shared" si="14"/>
        <v>Didžiausia paramos suma vietos projektui, Eur</v>
      </c>
      <c r="C646" s="673">
        <f>'10'!L31</f>
        <v>0</v>
      </c>
    </row>
    <row r="647" spans="1:3" x14ac:dyDescent="0.25">
      <c r="A647" s="2" t="s">
        <v>730</v>
      </c>
      <c r="B647" s="507" t="str">
        <f t="shared" si="14"/>
        <v xml:space="preserve">Paramos lyginamoji dalis, proc. </v>
      </c>
      <c r="C647" s="673">
        <f>'10'!L32</f>
        <v>0</v>
      </c>
    </row>
    <row r="648" spans="1:3" x14ac:dyDescent="0.25">
      <c r="A648" s="2" t="s">
        <v>731</v>
      </c>
      <c r="B648" s="507" t="str">
        <f t="shared" si="14"/>
        <v>Planuojama paramos suma priemonei, Eur</v>
      </c>
      <c r="C648" s="674">
        <f>'10'!L33</f>
        <v>0</v>
      </c>
    </row>
    <row r="649" spans="1:3" x14ac:dyDescent="0.25">
      <c r="A649" s="2" t="s">
        <v>732</v>
      </c>
      <c r="B649" s="507" t="str">
        <f t="shared" si="14"/>
        <v>Planuojama paremti projektų (rodiklis L700)</v>
      </c>
      <c r="C649" s="675">
        <f>'10'!L34</f>
        <v>0</v>
      </c>
    </row>
    <row r="650" spans="1:3" x14ac:dyDescent="0.25">
      <c r="A650" s="2" t="s">
        <v>733</v>
      </c>
      <c r="B650" s="507" t="str">
        <f t="shared" si="14"/>
        <v>Paaiškinimas, kaip nustatyta rodiklio L700 reikšmė</v>
      </c>
      <c r="C650" s="673">
        <f>'10'!L35</f>
        <v>0</v>
      </c>
    </row>
    <row r="651" spans="1:3" ht="30" x14ac:dyDescent="0.25">
      <c r="A651" s="2" t="s">
        <v>734</v>
      </c>
      <c r="B651" s="647" t="str">
        <f t="shared" si="14"/>
        <v>D dalis. Priemonės indėlis į ES ir nacionalinių horizontaliųjų principų įgyvendinimą:</v>
      </c>
      <c r="C651" s="672"/>
    </row>
    <row r="652" spans="1:3" x14ac:dyDescent="0.25">
      <c r="A652" s="2" t="s">
        <v>735</v>
      </c>
      <c r="B652" s="676" t="str">
        <f t="shared" si="14"/>
        <v>Subregioninės vietovės principas:</v>
      </c>
      <c r="C652" s="672"/>
    </row>
    <row r="653" spans="1:3" ht="30" x14ac:dyDescent="0.25">
      <c r="A653" s="2" t="s">
        <v>736</v>
      </c>
      <c r="B653" s="507" t="str">
        <f t="shared" si="14"/>
        <v>Ar siekiama, kad pagal priemonę finansuojami projektai apimtų visas VVG teritorijos seniūnijas?</v>
      </c>
      <c r="C653" s="668" t="str">
        <f>'10'!L38</f>
        <v>Ne</v>
      </c>
    </row>
    <row r="654" spans="1:3" x14ac:dyDescent="0.25">
      <c r="A654" s="2" t="s">
        <v>737</v>
      </c>
      <c r="B654" s="507" t="str">
        <f t="shared" si="14"/>
        <v>Pasirinkimo pagrindimas</v>
      </c>
      <c r="C654" s="673">
        <f>'10'!L39</f>
        <v>0</v>
      </c>
    </row>
    <row r="655" spans="1:3" x14ac:dyDescent="0.25">
      <c r="A655" s="2" t="s">
        <v>738</v>
      </c>
      <c r="B655" s="676" t="str">
        <f t="shared" si="14"/>
        <v>Partnerystės principas:</v>
      </c>
      <c r="C655" s="672"/>
    </row>
    <row r="656" spans="1:3" ht="30" x14ac:dyDescent="0.25">
      <c r="A656" s="2" t="s">
        <v>739</v>
      </c>
      <c r="B656" s="507" t="str">
        <f t="shared" si="14"/>
        <v>Ar siekiama, kad pagal priemonę finansuojami projektai būtų vykdomi su partneriais?</v>
      </c>
      <c r="C656" s="668" t="str">
        <f>'10'!L41</f>
        <v>Ne</v>
      </c>
    </row>
    <row r="657" spans="1:3" x14ac:dyDescent="0.25">
      <c r="A657" s="2" t="s">
        <v>740</v>
      </c>
      <c r="B657" s="507" t="str">
        <f t="shared" si="14"/>
        <v>Pasirinkimo pagrindimas</v>
      </c>
      <c r="C657" s="673">
        <f>'10'!L42</f>
        <v>0</v>
      </c>
    </row>
    <row r="658" spans="1:3" x14ac:dyDescent="0.25">
      <c r="A658" s="2" t="s">
        <v>741</v>
      </c>
      <c r="B658" s="676" t="str">
        <f t="shared" si="14"/>
        <v>Inovacijų principas:</v>
      </c>
      <c r="C658" s="672"/>
    </row>
    <row r="659" spans="1:3" ht="30" x14ac:dyDescent="0.25">
      <c r="A659" s="2" t="s">
        <v>742</v>
      </c>
      <c r="B659" s="507" t="str">
        <f t="shared" si="14"/>
        <v>Ar siekiama, kad pagal priemonę finansuojami projektai būtų skirti inovacijoms vietos lygiu diegti?</v>
      </c>
      <c r="C659" s="668" t="str">
        <f>'10'!L44</f>
        <v>Ne</v>
      </c>
    </row>
    <row r="660" spans="1:3" x14ac:dyDescent="0.25">
      <c r="A660" s="2" t="s">
        <v>743</v>
      </c>
      <c r="B660" s="507" t="str">
        <f t="shared" si="14"/>
        <v>Pasirinkimo pagrindimas</v>
      </c>
      <c r="C660" s="673">
        <f>'10'!L45</f>
        <v>0</v>
      </c>
    </row>
    <row r="661" spans="1:3" ht="30" x14ac:dyDescent="0.25">
      <c r="A661" s="2" t="s">
        <v>744</v>
      </c>
      <c r="B661" s="507" t="str">
        <f t="shared" si="14"/>
        <v>Planuojama paremti projektų, skirtų inovacijoms vietos lygiu diegti (rodiklis L710)</v>
      </c>
      <c r="C661" s="675">
        <f>'10'!L46</f>
        <v>0</v>
      </c>
    </row>
    <row r="662" spans="1:3" x14ac:dyDescent="0.25">
      <c r="A662" s="2" t="s">
        <v>745</v>
      </c>
      <c r="B662" s="676" t="str">
        <f t="shared" si="14"/>
        <v>Lyčių lygybė ir nediskriminavimas:</v>
      </c>
      <c r="C662" s="672"/>
    </row>
    <row r="663" spans="1:3" ht="30" x14ac:dyDescent="0.25">
      <c r="A663" s="2" t="s">
        <v>746</v>
      </c>
      <c r="B663" s="507" t="str">
        <f t="shared" si="14"/>
        <v>Ar pagal priemonę finansuojami projektai, skirti lyčių lygybei ir nediskriminavimui?</v>
      </c>
      <c r="C663" s="668" t="str">
        <f>'10'!L48</f>
        <v>Ne</v>
      </c>
    </row>
    <row r="664" spans="1:3" x14ac:dyDescent="0.25">
      <c r="A664" s="2" t="s">
        <v>747</v>
      </c>
      <c r="B664" s="507" t="str">
        <f t="shared" si="14"/>
        <v>Pasirinkimo pagrindimas (jei taip, kaip bus užtikrinta)</v>
      </c>
      <c r="C664" s="673">
        <f>'10'!L49</f>
        <v>0</v>
      </c>
    </row>
    <row r="665" spans="1:3" x14ac:dyDescent="0.25">
      <c r="A665" s="2" t="s">
        <v>748</v>
      </c>
      <c r="B665" s="676" t="str">
        <f t="shared" si="14"/>
        <v>Jaunimas:</v>
      </c>
      <c r="C665" s="672"/>
    </row>
    <row r="666" spans="1:3" ht="30" x14ac:dyDescent="0.25">
      <c r="A666" s="2" t="s">
        <v>749</v>
      </c>
      <c r="B666" s="507" t="str">
        <f t="shared" si="14"/>
        <v>Ar pagal priemonę finansuojami projektai, skirti jaunimui?</v>
      </c>
      <c r="C666" s="668" t="str">
        <f>'10'!L51</f>
        <v>Ne</v>
      </c>
    </row>
    <row r="667" spans="1:3" x14ac:dyDescent="0.25">
      <c r="A667" s="2" t="s">
        <v>750</v>
      </c>
      <c r="B667" s="507" t="str">
        <f t="shared" si="14"/>
        <v>Pasirinkimo pagrindimas (jei taip, kaip bus užtikrinta)</v>
      </c>
      <c r="C667" s="673">
        <f>'10'!L52</f>
        <v>0</v>
      </c>
    </row>
    <row r="668" spans="1:3" x14ac:dyDescent="0.25">
      <c r="A668" s="2" t="s">
        <v>751</v>
      </c>
      <c r="B668" s="671" t="str">
        <f t="shared" si="14"/>
        <v>E dalis. Priemonės rezultato rodikliai:</v>
      </c>
      <c r="C668" s="672"/>
    </row>
    <row r="669" spans="1:3" x14ac:dyDescent="0.25">
      <c r="A669" s="2" t="s">
        <v>752</v>
      </c>
      <c r="B669" s="676" t="str">
        <f t="shared" si="14"/>
        <v>SP rezultato rodiklių taikymas priemonei:</v>
      </c>
      <c r="C669" s="672"/>
    </row>
    <row r="670" spans="1:3" x14ac:dyDescent="0.25">
      <c r="A670" s="2" t="s">
        <v>753</v>
      </c>
      <c r="B670" s="677" t="str">
        <f t="shared" si="14"/>
        <v>R.3</v>
      </c>
      <c r="C670" s="683" t="str">
        <f>'10'!L55</f>
        <v>Ne</v>
      </c>
    </row>
    <row r="671" spans="1:3" x14ac:dyDescent="0.25">
      <c r="A671" s="2" t="s">
        <v>754</v>
      </c>
      <c r="B671" s="677" t="str">
        <f t="shared" si="14"/>
        <v>R.37</v>
      </c>
      <c r="C671" s="683" t="str">
        <f>'10'!L56</f>
        <v>Ne</v>
      </c>
    </row>
    <row r="672" spans="1:3" x14ac:dyDescent="0.25">
      <c r="A672" s="2" t="s">
        <v>755</v>
      </c>
      <c r="B672" s="677" t="str">
        <f t="shared" si="14"/>
        <v>R.39</v>
      </c>
      <c r="C672" s="683" t="str">
        <f>'10'!L57</f>
        <v>Ne</v>
      </c>
    </row>
    <row r="673" spans="1:3" x14ac:dyDescent="0.25">
      <c r="A673" s="2" t="s">
        <v>756</v>
      </c>
      <c r="B673" s="677" t="str">
        <f t="shared" si="14"/>
        <v>R.41</v>
      </c>
      <c r="C673" s="683" t="str">
        <f>'10'!L58</f>
        <v>Ne</v>
      </c>
    </row>
    <row r="674" spans="1:3" x14ac:dyDescent="0.25">
      <c r="A674" s="2" t="s">
        <v>757</v>
      </c>
      <c r="B674" s="677" t="str">
        <f t="shared" si="14"/>
        <v>R.42</v>
      </c>
      <c r="C674" s="683" t="str">
        <f>'10'!L59</f>
        <v>Ne</v>
      </c>
    </row>
    <row r="675" spans="1:3" x14ac:dyDescent="0.25">
      <c r="A675" s="2" t="s">
        <v>758</v>
      </c>
      <c r="B675" s="676" t="str">
        <f t="shared" si="14"/>
        <v>VPS rodiklių taikymas priemonei:</v>
      </c>
      <c r="C675" s="684"/>
    </row>
    <row r="676" spans="1:3" x14ac:dyDescent="0.25">
      <c r="A676" s="2" t="s">
        <v>759</v>
      </c>
      <c r="B676" s="677" t="str">
        <f t="shared" si="14"/>
        <v>ŠAKI-P.1</v>
      </c>
      <c r="C676" s="683" t="str">
        <f>'10'!L61</f>
        <v>Ne</v>
      </c>
    </row>
    <row r="677" spans="1:3" x14ac:dyDescent="0.25">
      <c r="A677" s="2" t="s">
        <v>760</v>
      </c>
      <c r="B677" s="677" t="str">
        <f t="shared" si="14"/>
        <v>ŠAKI-P.2</v>
      </c>
      <c r="C677" s="683" t="str">
        <f>'10'!L62</f>
        <v>Ne</v>
      </c>
    </row>
    <row r="678" spans="1:3" x14ac:dyDescent="0.25">
      <c r="A678" s="2" t="s">
        <v>761</v>
      </c>
      <c r="B678" s="677" t="str">
        <f t="shared" si="14"/>
        <v>ŠAKI-P.3</v>
      </c>
      <c r="C678" s="683" t="str">
        <f>'10'!L63</f>
        <v>Ne</v>
      </c>
    </row>
    <row r="679" spans="1:3" x14ac:dyDescent="0.25">
      <c r="A679" s="2" t="s">
        <v>762</v>
      </c>
      <c r="B679" s="677" t="str">
        <f t="shared" si="14"/>
        <v>ŠAKI-P.4</v>
      </c>
      <c r="C679" s="683" t="str">
        <f>'10'!L64</f>
        <v>Ne</v>
      </c>
    </row>
    <row r="680" spans="1:3" x14ac:dyDescent="0.25">
      <c r="A680" s="2" t="s">
        <v>763</v>
      </c>
      <c r="B680" s="677" t="str">
        <f t="shared" si="14"/>
        <v>ŠAKI-P.5</v>
      </c>
      <c r="C680" s="683" t="str">
        <f>'10'!L65</f>
        <v>Ne</v>
      </c>
    </row>
    <row r="681" spans="1:3" x14ac:dyDescent="0.25">
      <c r="A681" s="2" t="s">
        <v>764</v>
      </c>
      <c r="B681" s="677" t="str">
        <f t="shared" si="14"/>
        <v>ŠAKI-P.6</v>
      </c>
      <c r="C681" s="683" t="str">
        <f>'10'!L66</f>
        <v>Ne</v>
      </c>
    </row>
    <row r="682" spans="1:3" x14ac:dyDescent="0.25">
      <c r="A682" s="2" t="s">
        <v>765</v>
      </c>
      <c r="B682" s="677" t="str">
        <f t="shared" si="14"/>
        <v>ŠAKI-P.7</v>
      </c>
      <c r="C682" s="683" t="str">
        <f>'10'!L67</f>
        <v>Ne</v>
      </c>
    </row>
    <row r="683" spans="1:3" x14ac:dyDescent="0.25">
      <c r="A683" s="2" t="s">
        <v>766</v>
      </c>
      <c r="B683" s="677" t="str">
        <f t="shared" si="14"/>
        <v>ŠAKI-P.8</v>
      </c>
      <c r="C683" s="683" t="str">
        <f>'10'!L68</f>
        <v>Ne</v>
      </c>
    </row>
    <row r="684" spans="1:3" x14ac:dyDescent="0.25">
      <c r="A684" s="2" t="s">
        <v>767</v>
      </c>
      <c r="B684" s="677" t="str">
        <f t="shared" si="14"/>
        <v>ŠAKI-P.9</v>
      </c>
      <c r="C684" s="683" t="str">
        <f>'10'!L69</f>
        <v>Ne</v>
      </c>
    </row>
    <row r="685" spans="1:3" x14ac:dyDescent="0.25">
      <c r="A685" s="2" t="s">
        <v>768</v>
      </c>
      <c r="B685" s="679" t="str">
        <f t="shared" si="14"/>
        <v>ŠAKI-P.10</v>
      </c>
      <c r="C685" s="685" t="str">
        <f>'10'!L70</f>
        <v>Ne</v>
      </c>
    </row>
    <row r="686" spans="1:3" x14ac:dyDescent="0.25">
      <c r="A686" s="2" t="s">
        <v>769</v>
      </c>
      <c r="B686" s="671" t="str">
        <f t="shared" si="14"/>
        <v>F dalis. Pagal priemonę remiamų projektų pobūdis:</v>
      </c>
      <c r="C686" s="672"/>
    </row>
    <row r="687" spans="1:3" x14ac:dyDescent="0.25">
      <c r="A687" s="2" t="s">
        <v>770</v>
      </c>
      <c r="B687" s="667" t="str">
        <f t="shared" ref="B687:B696" si="15">B610</f>
        <v>Remiami pelno projektai</v>
      </c>
      <c r="C687" s="668" t="str">
        <f>'10'!L72</f>
        <v>Ne</v>
      </c>
    </row>
    <row r="688" spans="1:3" ht="60" x14ac:dyDescent="0.25">
      <c r="A688" s="2" t="s">
        <v>771</v>
      </c>
      <c r="B688" s="669" t="str">
        <f t="shared" si="15"/>
        <v>Remiami projektai, susiję su žinių perdavimu, įskaitant konsultacijas, mokymą ir keitimąsi žiniomis apie tvarią, ekonominę, socialinę, aplinką ir klimatą tausojančią veiklą (aktualu rodikliui L801)</v>
      </c>
      <c r="C688" s="668" t="str">
        <f>'10'!L73</f>
        <v>Ne</v>
      </c>
    </row>
    <row r="689" spans="1:3" ht="75" x14ac:dyDescent="0.25">
      <c r="A689" s="2" t="s">
        <v>772</v>
      </c>
      <c r="B689" s="669" t="str">
        <f t="shared" si="15"/>
        <v>Remiami projektai, susiję su gamintojų organizacijomis, vietinėmis rinkomis, trumpomis tiekimo grandinėmis ir kokybės schemomis, įskaitant paramą investicijoms, rinkodaros veiklą ir kt. (aktualu rodikliui L802)</v>
      </c>
      <c r="C689" s="668" t="str">
        <f>'10'!L74</f>
        <v>Ne</v>
      </c>
    </row>
    <row r="690" spans="1:3" ht="45" x14ac:dyDescent="0.25">
      <c r="A690" s="2" t="s">
        <v>773</v>
      </c>
      <c r="B690" s="669" t="str">
        <f t="shared" si="15"/>
        <v>Remiami projektai, susiję su atsinaujinančios energijos gamybos pajėgumais, įskaitant biologinę (aktualu rodikliui L803)</v>
      </c>
      <c r="C690" s="668" t="str">
        <f>'10'!L75</f>
        <v>Ne</v>
      </c>
    </row>
    <row r="691" spans="1:3" ht="60" x14ac:dyDescent="0.25">
      <c r="A691" s="2" t="s">
        <v>774</v>
      </c>
      <c r="B691" s="669" t="str">
        <f t="shared" si="15"/>
        <v>Remiami projektai, prisidedantys prie aplinkos tvarumo, klimato kaitos švelninimo bei prisitaikymo prie jos tikslų įgyvendinimo kaimo vietovėse (aktualu rodikliui L804)</v>
      </c>
      <c r="C691" s="668" t="str">
        <f>'10'!L76</f>
        <v>Ne</v>
      </c>
    </row>
    <row r="692" spans="1:3" ht="30" x14ac:dyDescent="0.25">
      <c r="A692" s="2" t="s">
        <v>775</v>
      </c>
      <c r="B692" s="669" t="str">
        <f t="shared" si="15"/>
        <v>Remiami projektai, kurie kuria darbo vietas (aktualu rodikliui L805)</v>
      </c>
      <c r="C692" s="668" t="str">
        <f>'10'!L77</f>
        <v>Ne</v>
      </c>
    </row>
    <row r="693" spans="1:3" ht="30" x14ac:dyDescent="0.25">
      <c r="A693" s="2" t="s">
        <v>776</v>
      </c>
      <c r="B693" s="669" t="str">
        <f t="shared" si="15"/>
        <v>Remiami kaimo verslų, įskaitant bioekonomiką, projektai (aktualu rodikliui L 806)</v>
      </c>
      <c r="C693" s="668" t="str">
        <f>'10'!L78</f>
        <v>Ne</v>
      </c>
    </row>
    <row r="694" spans="1:3" ht="30" x14ac:dyDescent="0.25">
      <c r="A694" s="2" t="s">
        <v>777</v>
      </c>
      <c r="B694" s="669" t="str">
        <f t="shared" si="15"/>
        <v>Remiami projektai, susiję su sumanių kaimų strategijomis (aktualu rodikliui L807)</v>
      </c>
      <c r="C694" s="668" t="str">
        <f>'10'!L79</f>
        <v>Ne</v>
      </c>
    </row>
    <row r="695" spans="1:3" ht="30" x14ac:dyDescent="0.25">
      <c r="A695" s="2" t="s">
        <v>778</v>
      </c>
      <c r="B695" s="669" t="str">
        <f t="shared" si="15"/>
        <v>Remiami projektai, gerinantys paslaugų prieinamumą ir infrastruktūrą (aktualu rodikliui L808)</v>
      </c>
      <c r="C695" s="668" t="str">
        <f>'10'!L80</f>
        <v>Ne</v>
      </c>
    </row>
    <row r="696" spans="1:3" ht="30" x14ac:dyDescent="0.25">
      <c r="A696" s="2" t="s">
        <v>779</v>
      </c>
      <c r="B696" s="669" t="str">
        <f t="shared" si="15"/>
        <v>Remiami socialinės įtraukties projektai (aktualu rodikliui L809)</v>
      </c>
      <c r="C696" s="668" t="str">
        <f>'10'!L81</f>
        <v>Ne</v>
      </c>
    </row>
    <row r="697" spans="1:3" x14ac:dyDescent="0.25">
      <c r="B697" s="645"/>
      <c r="C697" s="681"/>
    </row>
    <row r="698" spans="1:3" x14ac:dyDescent="0.25">
      <c r="A698" s="1"/>
      <c r="B698" s="360"/>
      <c r="C698" s="682" t="str">
        <f>'10'!M6</f>
        <v>10 priemonė</v>
      </c>
    </row>
    <row r="699" spans="1:3" x14ac:dyDescent="0.25">
      <c r="A699" s="2" t="s">
        <v>188</v>
      </c>
      <c r="B699" s="507" t="str">
        <f>B622</f>
        <v>Priemonės pavadinimas</v>
      </c>
      <c r="C699" s="666">
        <f>'10'!M7</f>
        <v>0</v>
      </c>
    </row>
    <row r="700" spans="1:3" x14ac:dyDescent="0.25">
      <c r="A700" s="2" t="s">
        <v>189</v>
      </c>
      <c r="B700" s="667" t="str">
        <f t="shared" ref="B700:B763" si="16">B623</f>
        <v>Priemonės rūšis</v>
      </c>
      <c r="C700" s="666">
        <f>'10'!M8</f>
        <v>0</v>
      </c>
    </row>
    <row r="701" spans="1:3" ht="30" x14ac:dyDescent="0.25">
      <c r="A701" s="2" t="s">
        <v>190</v>
      </c>
      <c r="B701" s="667" t="str">
        <f t="shared" si="16"/>
        <v>VVG teritorijos poreikių, kuriuos tenkina priemonė, skaičius</v>
      </c>
      <c r="C701" s="666">
        <f>'10'!M9</f>
        <v>0</v>
      </c>
    </row>
    <row r="702" spans="1:3" x14ac:dyDescent="0.25">
      <c r="A702" s="2" t="s">
        <v>191</v>
      </c>
      <c r="B702" s="667" t="str">
        <f t="shared" si="16"/>
        <v>BŽŪP tikslų, kuriuos įgyvendina priemonė, skaičius</v>
      </c>
      <c r="C702" s="666">
        <f>'10'!M10</f>
        <v>0</v>
      </c>
    </row>
    <row r="703" spans="1:3" x14ac:dyDescent="0.25">
      <c r="A703" s="2" t="s">
        <v>192</v>
      </c>
      <c r="B703" s="667" t="str">
        <f t="shared" si="16"/>
        <v>Pagrindinis BŽŪP tikslas, kurį įgyvendina VPS priemonė</v>
      </c>
      <c r="C703" s="668" t="str">
        <f>'10'!M11</f>
        <v>Pasirinkite</v>
      </c>
    </row>
    <row r="704" spans="1:3" ht="30" x14ac:dyDescent="0.25">
      <c r="A704" s="2" t="s">
        <v>193</v>
      </c>
      <c r="B704" s="669" t="str">
        <f t="shared" si="16"/>
        <v>Ar priemonė prisideda prie 4 konkretaus BŽŪP tikslo? (tikslas nurodytas 5 lape)</v>
      </c>
      <c r="C704" s="668" t="str">
        <f>'10'!M12</f>
        <v>Ne</v>
      </c>
    </row>
    <row r="705" spans="1:3" ht="30" x14ac:dyDescent="0.25">
      <c r="A705" s="2" t="s">
        <v>194</v>
      </c>
      <c r="B705" s="669" t="str">
        <f t="shared" si="16"/>
        <v>Ar priemonė prisideda prie 5 konkretaus BŽŪP tikslo? (tikslas nurodytas 5 lape)</v>
      </c>
      <c r="C705" s="668" t="str">
        <f>'10'!M13</f>
        <v>Ne</v>
      </c>
    </row>
    <row r="706" spans="1:3" ht="30" x14ac:dyDescent="0.25">
      <c r="A706" s="2" t="s">
        <v>195</v>
      </c>
      <c r="B706" s="669" t="str">
        <f t="shared" si="16"/>
        <v>Ar priemonė prisideda prie 6 konkretaus BŽŪP tikslo? (tikslas nurodytas 5 lape)</v>
      </c>
      <c r="C706" s="668" t="str">
        <f>'10'!M14</f>
        <v>Ne</v>
      </c>
    </row>
    <row r="707" spans="1:3" ht="30" x14ac:dyDescent="0.25">
      <c r="A707" s="2" t="s">
        <v>196</v>
      </c>
      <c r="B707" s="669" t="str">
        <f t="shared" si="16"/>
        <v>Ar priemonė prisideda prie 9 konkretaus BŽŪP tikslo? (tikslas nurodytas 5 lape)</v>
      </c>
      <c r="C707" s="668" t="str">
        <f>'10'!M15</f>
        <v>Ne</v>
      </c>
    </row>
    <row r="708" spans="1:3" x14ac:dyDescent="0.25">
      <c r="A708" s="2" t="s">
        <v>94</v>
      </c>
      <c r="B708" s="671" t="str">
        <f t="shared" si="16"/>
        <v>A dalis. Priemonės intervencijos logika:</v>
      </c>
      <c r="C708" s="672"/>
    </row>
    <row r="709" spans="1:3" ht="45" x14ac:dyDescent="0.25">
      <c r="A709" s="2" t="s">
        <v>197</v>
      </c>
      <c r="B709" s="669" t="str">
        <f t="shared" si="16"/>
        <v>Priemonės tikslas, ryšys su pagrindiniu BŽŪP tikslu ir VVG teritorijos poreikiais (problemomis ir (arba) potencialu), ryšys su VPS tema (jei taikoma)</v>
      </c>
      <c r="C709" s="673">
        <f>'10'!M17</f>
        <v>0</v>
      </c>
    </row>
    <row r="710" spans="1:3" x14ac:dyDescent="0.25">
      <c r="A710" s="2" t="s">
        <v>198</v>
      </c>
      <c r="B710" s="667" t="str">
        <f t="shared" si="16"/>
        <v>Pokytis, kurio siekiama VPS priemone</v>
      </c>
      <c r="C710" s="673">
        <f>'10'!M18</f>
        <v>0</v>
      </c>
    </row>
    <row r="711" spans="1:3" ht="30" x14ac:dyDescent="0.25">
      <c r="A711" s="2" t="s">
        <v>199</v>
      </c>
      <c r="B711" s="507" t="str">
        <f t="shared" si="16"/>
        <v>Kaip priemonė prisidės prie horizontalaus tikslo d įgyvendinimo? (pildoma, jei taikoma)</v>
      </c>
      <c r="C711" s="673">
        <f>'10'!M19</f>
        <v>0</v>
      </c>
    </row>
    <row r="712" spans="1:3" ht="30" x14ac:dyDescent="0.25">
      <c r="A712" s="2" t="s">
        <v>200</v>
      </c>
      <c r="B712" s="507" t="str">
        <f t="shared" si="16"/>
        <v>Kaip priemonė prisidės prie horizontalaus tikslo e įgyvendinimo? (pildoma, jei taikoma)</v>
      </c>
      <c r="C712" s="673">
        <f>'10'!M20</f>
        <v>0</v>
      </c>
    </row>
    <row r="713" spans="1:3" ht="30" x14ac:dyDescent="0.25">
      <c r="A713" s="2" t="s">
        <v>201</v>
      </c>
      <c r="B713" s="507" t="str">
        <f t="shared" si="16"/>
        <v>Kaip priemonė prisidės prie horizontalaus tikslo f įgyvendinimo? (pildoma, jei taikoma)</v>
      </c>
      <c r="C713" s="673">
        <f>'10'!M21</f>
        <v>0</v>
      </c>
    </row>
    <row r="714" spans="1:3" ht="30" x14ac:dyDescent="0.25">
      <c r="A714" s="2" t="s">
        <v>202</v>
      </c>
      <c r="B714" s="507" t="str">
        <f t="shared" si="16"/>
        <v>Kaip priemonė prisidės prie horizontalaus tikslo i įgyvendinimo? (pildoma, jei taikoma)</v>
      </c>
      <c r="C714" s="673">
        <f>'10'!M22</f>
        <v>0</v>
      </c>
    </row>
    <row r="715" spans="1:3" ht="30" x14ac:dyDescent="0.25">
      <c r="A715" s="2" t="s">
        <v>203</v>
      </c>
      <c r="B715" s="671" t="str">
        <f t="shared" si="16"/>
        <v>B dalis. Pareiškėjų ir projektų tinkamumo sąlygos, projektų atrankos principai:</v>
      </c>
      <c r="C715" s="672"/>
    </row>
    <row r="716" spans="1:3" x14ac:dyDescent="0.25">
      <c r="A716" s="2" t="s">
        <v>204</v>
      </c>
      <c r="B716" s="507" t="str">
        <f t="shared" si="16"/>
        <v>Pagal priemonę remiamos veiklos</v>
      </c>
      <c r="C716" s="673">
        <f>'10'!M24</f>
        <v>0</v>
      </c>
    </row>
    <row r="717" spans="1:3" ht="30" x14ac:dyDescent="0.25">
      <c r="A717" s="2" t="s">
        <v>205</v>
      </c>
      <c r="B717" s="667" t="str">
        <f t="shared" si="16"/>
        <v>Tinkami pareiškėjai ir partneriai (jei taikomas reikalavimas projektus įgyvendinti su partneriais)</v>
      </c>
      <c r="C717" s="673">
        <f>'10'!M25</f>
        <v>0</v>
      </c>
    </row>
    <row r="718" spans="1:3" ht="30" x14ac:dyDescent="0.25">
      <c r="A718" s="2" t="s">
        <v>206</v>
      </c>
      <c r="B718" s="667" t="str">
        <f t="shared" si="16"/>
        <v>Priemonės tikslinė grupė (pildoma, jei nesutampa su tinkamais pareiškėjais ir (arba) partneriais)</v>
      </c>
      <c r="C718" s="673">
        <f>'10'!M26</f>
        <v>0</v>
      </c>
    </row>
    <row r="719" spans="1:3" x14ac:dyDescent="0.25">
      <c r="A719" s="2" t="s">
        <v>725</v>
      </c>
      <c r="B719" s="507" t="str">
        <f t="shared" si="16"/>
        <v>Tinkamumo sąlygos pareiškėjams ir projektams</v>
      </c>
      <c r="C719" s="673">
        <f>'10'!M27</f>
        <v>0</v>
      </c>
    </row>
    <row r="720" spans="1:3" x14ac:dyDescent="0.25">
      <c r="A720" s="2" t="s">
        <v>726</v>
      </c>
      <c r="B720" s="669" t="str">
        <f t="shared" si="16"/>
        <v>Projektų atrankos principai</v>
      </c>
      <c r="C720" s="673">
        <f>'10'!M28</f>
        <v>0</v>
      </c>
    </row>
    <row r="721" spans="1:3" x14ac:dyDescent="0.25">
      <c r="A721" s="2" t="s">
        <v>727</v>
      </c>
      <c r="B721" s="507" t="str">
        <f t="shared" si="16"/>
        <v>Planuojamų kvietimų teikti paraiškas skaičius</v>
      </c>
      <c r="C721" s="666">
        <f>'10'!M29</f>
        <v>0</v>
      </c>
    </row>
    <row r="722" spans="1:3" x14ac:dyDescent="0.25">
      <c r="A722" s="2" t="s">
        <v>728</v>
      </c>
      <c r="B722" s="647" t="str">
        <f t="shared" si="16"/>
        <v>C dalis. Paramos dydžiai:</v>
      </c>
      <c r="C722" s="672"/>
    </row>
    <row r="723" spans="1:3" x14ac:dyDescent="0.25">
      <c r="A723" s="2" t="s">
        <v>729</v>
      </c>
      <c r="B723" s="507" t="str">
        <f t="shared" si="16"/>
        <v>Didžiausia paramos suma vietos projektui, Eur</v>
      </c>
      <c r="C723" s="673">
        <f>'10'!M31</f>
        <v>0</v>
      </c>
    </row>
    <row r="724" spans="1:3" x14ac:dyDescent="0.25">
      <c r="A724" s="2" t="s">
        <v>730</v>
      </c>
      <c r="B724" s="507" t="str">
        <f t="shared" si="16"/>
        <v xml:space="preserve">Paramos lyginamoji dalis, proc. </v>
      </c>
      <c r="C724" s="673">
        <f>'10'!M32</f>
        <v>0</v>
      </c>
    </row>
    <row r="725" spans="1:3" x14ac:dyDescent="0.25">
      <c r="A725" s="2" t="s">
        <v>731</v>
      </c>
      <c r="B725" s="507" t="str">
        <f t="shared" si="16"/>
        <v>Planuojama paramos suma priemonei, Eur</v>
      </c>
      <c r="C725" s="674">
        <f>'10'!M33</f>
        <v>0</v>
      </c>
    </row>
    <row r="726" spans="1:3" x14ac:dyDescent="0.25">
      <c r="A726" s="2" t="s">
        <v>732</v>
      </c>
      <c r="B726" s="507" t="str">
        <f t="shared" si="16"/>
        <v>Planuojama paremti projektų (rodiklis L700)</v>
      </c>
      <c r="C726" s="675">
        <f>'10'!M34</f>
        <v>0</v>
      </c>
    </row>
    <row r="727" spans="1:3" x14ac:dyDescent="0.25">
      <c r="A727" s="2" t="s">
        <v>733</v>
      </c>
      <c r="B727" s="507" t="str">
        <f t="shared" si="16"/>
        <v>Paaiškinimas, kaip nustatyta rodiklio L700 reikšmė</v>
      </c>
      <c r="C727" s="673">
        <f>'10'!M35</f>
        <v>0</v>
      </c>
    </row>
    <row r="728" spans="1:3" ht="30" x14ac:dyDescent="0.25">
      <c r="A728" s="2" t="s">
        <v>734</v>
      </c>
      <c r="B728" s="647" t="str">
        <f t="shared" si="16"/>
        <v>D dalis. Priemonės indėlis į ES ir nacionalinių horizontaliųjų principų įgyvendinimą:</v>
      </c>
      <c r="C728" s="672"/>
    </row>
    <row r="729" spans="1:3" x14ac:dyDescent="0.25">
      <c r="A729" s="2" t="s">
        <v>735</v>
      </c>
      <c r="B729" s="676" t="str">
        <f t="shared" si="16"/>
        <v>Subregioninės vietovės principas:</v>
      </c>
      <c r="C729" s="672"/>
    </row>
    <row r="730" spans="1:3" ht="30" x14ac:dyDescent="0.25">
      <c r="A730" s="2" t="s">
        <v>736</v>
      </c>
      <c r="B730" s="507" t="str">
        <f t="shared" si="16"/>
        <v>Ar siekiama, kad pagal priemonę finansuojami projektai apimtų visas VVG teritorijos seniūnijas?</v>
      </c>
      <c r="C730" s="668" t="str">
        <f>'10'!M38</f>
        <v>Ne</v>
      </c>
    </row>
    <row r="731" spans="1:3" x14ac:dyDescent="0.25">
      <c r="A731" s="2" t="s">
        <v>737</v>
      </c>
      <c r="B731" s="507" t="str">
        <f t="shared" si="16"/>
        <v>Pasirinkimo pagrindimas</v>
      </c>
      <c r="C731" s="673">
        <f>'10'!M39</f>
        <v>0</v>
      </c>
    </row>
    <row r="732" spans="1:3" x14ac:dyDescent="0.25">
      <c r="A732" s="2" t="s">
        <v>738</v>
      </c>
      <c r="B732" s="676" t="str">
        <f t="shared" si="16"/>
        <v>Partnerystės principas:</v>
      </c>
      <c r="C732" s="672"/>
    </row>
    <row r="733" spans="1:3" ht="30" x14ac:dyDescent="0.25">
      <c r="A733" s="2" t="s">
        <v>739</v>
      </c>
      <c r="B733" s="507" t="str">
        <f t="shared" si="16"/>
        <v>Ar siekiama, kad pagal priemonę finansuojami projektai būtų vykdomi su partneriais?</v>
      </c>
      <c r="C733" s="668" t="str">
        <f>'10'!M41</f>
        <v>Ne</v>
      </c>
    </row>
    <row r="734" spans="1:3" x14ac:dyDescent="0.25">
      <c r="A734" s="2" t="s">
        <v>740</v>
      </c>
      <c r="B734" s="507" t="str">
        <f t="shared" si="16"/>
        <v>Pasirinkimo pagrindimas</v>
      </c>
      <c r="C734" s="673">
        <f>'10'!M42</f>
        <v>0</v>
      </c>
    </row>
    <row r="735" spans="1:3" x14ac:dyDescent="0.25">
      <c r="A735" s="2" t="s">
        <v>741</v>
      </c>
      <c r="B735" s="676" t="str">
        <f t="shared" si="16"/>
        <v>Inovacijų principas:</v>
      </c>
      <c r="C735" s="672"/>
    </row>
    <row r="736" spans="1:3" ht="30" x14ac:dyDescent="0.25">
      <c r="A736" s="2" t="s">
        <v>742</v>
      </c>
      <c r="B736" s="507" t="str">
        <f t="shared" si="16"/>
        <v>Ar siekiama, kad pagal priemonę finansuojami projektai būtų skirti inovacijoms vietos lygiu diegti?</v>
      </c>
      <c r="C736" s="668" t="str">
        <f>'10'!M44</f>
        <v>Ne</v>
      </c>
    </row>
    <row r="737" spans="1:3" x14ac:dyDescent="0.25">
      <c r="A737" s="2" t="s">
        <v>743</v>
      </c>
      <c r="B737" s="507" t="str">
        <f t="shared" si="16"/>
        <v>Pasirinkimo pagrindimas</v>
      </c>
      <c r="C737" s="673">
        <f>'10'!M45</f>
        <v>0</v>
      </c>
    </row>
    <row r="738" spans="1:3" ht="30" x14ac:dyDescent="0.25">
      <c r="A738" s="2" t="s">
        <v>744</v>
      </c>
      <c r="B738" s="507" t="str">
        <f t="shared" si="16"/>
        <v>Planuojama paremti projektų, skirtų inovacijoms vietos lygiu diegti (rodiklis L710)</v>
      </c>
      <c r="C738" s="675">
        <f>'10'!M46</f>
        <v>0</v>
      </c>
    </row>
    <row r="739" spans="1:3" x14ac:dyDescent="0.25">
      <c r="A739" s="2" t="s">
        <v>745</v>
      </c>
      <c r="B739" s="676" t="str">
        <f t="shared" si="16"/>
        <v>Lyčių lygybė ir nediskriminavimas:</v>
      </c>
      <c r="C739" s="672"/>
    </row>
    <row r="740" spans="1:3" ht="30" x14ac:dyDescent="0.25">
      <c r="A740" s="2" t="s">
        <v>746</v>
      </c>
      <c r="B740" s="507" t="str">
        <f t="shared" si="16"/>
        <v>Ar pagal priemonę finansuojami projektai, skirti lyčių lygybei ir nediskriminavimui?</v>
      </c>
      <c r="C740" s="668" t="str">
        <f>'10'!M48</f>
        <v>Ne</v>
      </c>
    </row>
    <row r="741" spans="1:3" x14ac:dyDescent="0.25">
      <c r="A741" s="2" t="s">
        <v>747</v>
      </c>
      <c r="B741" s="507" t="str">
        <f t="shared" si="16"/>
        <v>Pasirinkimo pagrindimas (jei taip, kaip bus užtikrinta)</v>
      </c>
      <c r="C741" s="673">
        <f>'10'!M49</f>
        <v>0</v>
      </c>
    </row>
    <row r="742" spans="1:3" x14ac:dyDescent="0.25">
      <c r="A742" s="2" t="s">
        <v>748</v>
      </c>
      <c r="B742" s="676" t="str">
        <f t="shared" si="16"/>
        <v>Jaunimas:</v>
      </c>
      <c r="C742" s="672"/>
    </row>
    <row r="743" spans="1:3" ht="30" x14ac:dyDescent="0.25">
      <c r="A743" s="2" t="s">
        <v>749</v>
      </c>
      <c r="B743" s="507" t="str">
        <f t="shared" si="16"/>
        <v>Ar pagal priemonę finansuojami projektai, skirti jaunimui?</v>
      </c>
      <c r="C743" s="668" t="str">
        <f>'10'!M51</f>
        <v>Ne</v>
      </c>
    </row>
    <row r="744" spans="1:3" x14ac:dyDescent="0.25">
      <c r="A744" s="2" t="s">
        <v>750</v>
      </c>
      <c r="B744" s="507" t="str">
        <f t="shared" si="16"/>
        <v>Pasirinkimo pagrindimas (jei taip, kaip bus užtikrinta)</v>
      </c>
      <c r="C744" s="673">
        <f>'10'!M52</f>
        <v>0</v>
      </c>
    </row>
    <row r="745" spans="1:3" x14ac:dyDescent="0.25">
      <c r="A745" s="2" t="s">
        <v>751</v>
      </c>
      <c r="B745" s="671" t="str">
        <f t="shared" si="16"/>
        <v>E dalis. Priemonės rezultato rodikliai:</v>
      </c>
      <c r="C745" s="672"/>
    </row>
    <row r="746" spans="1:3" x14ac:dyDescent="0.25">
      <c r="A746" s="2" t="s">
        <v>752</v>
      </c>
      <c r="B746" s="676" t="str">
        <f t="shared" si="16"/>
        <v>SP rezultato rodiklių taikymas priemonei:</v>
      </c>
      <c r="C746" s="672"/>
    </row>
    <row r="747" spans="1:3" x14ac:dyDescent="0.25">
      <c r="A747" s="2" t="s">
        <v>753</v>
      </c>
      <c r="B747" s="677" t="str">
        <f t="shared" si="16"/>
        <v>R.3</v>
      </c>
      <c r="C747" s="683" t="str">
        <f>'10'!M55</f>
        <v>Ne</v>
      </c>
    </row>
    <row r="748" spans="1:3" x14ac:dyDescent="0.25">
      <c r="A748" s="2" t="s">
        <v>754</v>
      </c>
      <c r="B748" s="677" t="str">
        <f t="shared" si="16"/>
        <v>R.37</v>
      </c>
      <c r="C748" s="683" t="str">
        <f>'10'!M56</f>
        <v>Ne</v>
      </c>
    </row>
    <row r="749" spans="1:3" x14ac:dyDescent="0.25">
      <c r="A749" s="2" t="s">
        <v>755</v>
      </c>
      <c r="B749" s="677" t="str">
        <f t="shared" si="16"/>
        <v>R.39</v>
      </c>
      <c r="C749" s="683" t="str">
        <f>'10'!M57</f>
        <v>Ne</v>
      </c>
    </row>
    <row r="750" spans="1:3" x14ac:dyDescent="0.25">
      <c r="A750" s="2" t="s">
        <v>756</v>
      </c>
      <c r="B750" s="677" t="str">
        <f t="shared" si="16"/>
        <v>R.41</v>
      </c>
      <c r="C750" s="683" t="str">
        <f>'10'!M58</f>
        <v>Ne</v>
      </c>
    </row>
    <row r="751" spans="1:3" x14ac:dyDescent="0.25">
      <c r="A751" s="2" t="s">
        <v>757</v>
      </c>
      <c r="B751" s="677" t="str">
        <f t="shared" si="16"/>
        <v>R.42</v>
      </c>
      <c r="C751" s="683" t="str">
        <f>'10'!M59</f>
        <v>Ne</v>
      </c>
    </row>
    <row r="752" spans="1:3" x14ac:dyDescent="0.25">
      <c r="A752" s="2" t="s">
        <v>758</v>
      </c>
      <c r="B752" s="676" t="str">
        <f t="shared" si="16"/>
        <v>VPS rodiklių taikymas priemonei:</v>
      </c>
      <c r="C752" s="684"/>
    </row>
    <row r="753" spans="1:3" x14ac:dyDescent="0.25">
      <c r="A753" s="2" t="s">
        <v>759</v>
      </c>
      <c r="B753" s="677" t="str">
        <f t="shared" si="16"/>
        <v>ŠAKI-P.1</v>
      </c>
      <c r="C753" s="683" t="str">
        <f>'10'!M61</f>
        <v>Ne</v>
      </c>
    </row>
    <row r="754" spans="1:3" x14ac:dyDescent="0.25">
      <c r="A754" s="2" t="s">
        <v>760</v>
      </c>
      <c r="B754" s="677" t="str">
        <f t="shared" si="16"/>
        <v>ŠAKI-P.2</v>
      </c>
      <c r="C754" s="683" t="str">
        <f>'10'!M62</f>
        <v>Ne</v>
      </c>
    </row>
    <row r="755" spans="1:3" x14ac:dyDescent="0.25">
      <c r="A755" s="2" t="s">
        <v>761</v>
      </c>
      <c r="B755" s="677" t="str">
        <f t="shared" si="16"/>
        <v>ŠAKI-P.3</v>
      </c>
      <c r="C755" s="683" t="str">
        <f>'10'!M63</f>
        <v>Ne</v>
      </c>
    </row>
    <row r="756" spans="1:3" x14ac:dyDescent="0.25">
      <c r="A756" s="2" t="s">
        <v>762</v>
      </c>
      <c r="B756" s="677" t="str">
        <f t="shared" si="16"/>
        <v>ŠAKI-P.4</v>
      </c>
      <c r="C756" s="683" t="str">
        <f>'10'!M64</f>
        <v>Ne</v>
      </c>
    </row>
    <row r="757" spans="1:3" x14ac:dyDescent="0.25">
      <c r="A757" s="2" t="s">
        <v>763</v>
      </c>
      <c r="B757" s="677" t="str">
        <f t="shared" si="16"/>
        <v>ŠAKI-P.5</v>
      </c>
      <c r="C757" s="683" t="str">
        <f>'10'!M65</f>
        <v>Ne</v>
      </c>
    </row>
    <row r="758" spans="1:3" x14ac:dyDescent="0.25">
      <c r="A758" s="2" t="s">
        <v>764</v>
      </c>
      <c r="B758" s="677" t="str">
        <f t="shared" si="16"/>
        <v>ŠAKI-P.6</v>
      </c>
      <c r="C758" s="683" t="str">
        <f>'10'!M66</f>
        <v>Ne</v>
      </c>
    </row>
    <row r="759" spans="1:3" x14ac:dyDescent="0.25">
      <c r="A759" s="2" t="s">
        <v>765</v>
      </c>
      <c r="B759" s="677" t="str">
        <f t="shared" si="16"/>
        <v>ŠAKI-P.7</v>
      </c>
      <c r="C759" s="683" t="str">
        <f>'10'!M67</f>
        <v>Ne</v>
      </c>
    </row>
    <row r="760" spans="1:3" x14ac:dyDescent="0.25">
      <c r="A760" s="2" t="s">
        <v>766</v>
      </c>
      <c r="B760" s="677" t="str">
        <f t="shared" si="16"/>
        <v>ŠAKI-P.8</v>
      </c>
      <c r="C760" s="683" t="str">
        <f>'10'!M68</f>
        <v>Ne</v>
      </c>
    </row>
    <row r="761" spans="1:3" x14ac:dyDescent="0.25">
      <c r="A761" s="2" t="s">
        <v>767</v>
      </c>
      <c r="B761" s="677" t="str">
        <f t="shared" si="16"/>
        <v>ŠAKI-P.9</v>
      </c>
      <c r="C761" s="683" t="str">
        <f>'10'!M69</f>
        <v>Ne</v>
      </c>
    </row>
    <row r="762" spans="1:3" x14ac:dyDescent="0.25">
      <c r="A762" s="2" t="s">
        <v>768</v>
      </c>
      <c r="B762" s="679" t="str">
        <f t="shared" si="16"/>
        <v>ŠAKI-P.10</v>
      </c>
      <c r="C762" s="685" t="str">
        <f>'10'!M70</f>
        <v>Ne</v>
      </c>
    </row>
    <row r="763" spans="1:3" x14ac:dyDescent="0.25">
      <c r="A763" s="2" t="s">
        <v>769</v>
      </c>
      <c r="B763" s="671" t="str">
        <f t="shared" si="16"/>
        <v>F dalis. Pagal priemonę remiamų projektų pobūdis:</v>
      </c>
      <c r="C763" s="672"/>
    </row>
    <row r="764" spans="1:3" x14ac:dyDescent="0.25">
      <c r="A764" s="2" t="s">
        <v>770</v>
      </c>
      <c r="B764" s="667" t="str">
        <f t="shared" ref="B764:B773" si="17">B687</f>
        <v>Remiami pelno projektai</v>
      </c>
      <c r="C764" s="668" t="str">
        <f>'10'!M72</f>
        <v>Ne</v>
      </c>
    </row>
    <row r="765" spans="1:3" ht="60" x14ac:dyDescent="0.25">
      <c r="A765" s="2" t="s">
        <v>771</v>
      </c>
      <c r="B765" s="669" t="str">
        <f t="shared" si="17"/>
        <v>Remiami projektai, susiję su žinių perdavimu, įskaitant konsultacijas, mokymą ir keitimąsi žiniomis apie tvarią, ekonominę, socialinę, aplinką ir klimatą tausojančią veiklą (aktualu rodikliui L801)</v>
      </c>
      <c r="C765" s="668" t="str">
        <f>'10'!M73</f>
        <v>Ne</v>
      </c>
    </row>
    <row r="766" spans="1:3" ht="75" x14ac:dyDescent="0.25">
      <c r="A766" s="2" t="s">
        <v>772</v>
      </c>
      <c r="B766" s="669" t="str">
        <f t="shared" si="17"/>
        <v>Remiami projektai, susiję su gamintojų organizacijomis, vietinėmis rinkomis, trumpomis tiekimo grandinėmis ir kokybės schemomis, įskaitant paramą investicijoms, rinkodaros veiklą ir kt. (aktualu rodikliui L802)</v>
      </c>
      <c r="C766" s="668" t="str">
        <f>'10'!M74</f>
        <v>Ne</v>
      </c>
    </row>
    <row r="767" spans="1:3" ht="45" x14ac:dyDescent="0.25">
      <c r="A767" s="2" t="s">
        <v>773</v>
      </c>
      <c r="B767" s="669" t="str">
        <f t="shared" si="17"/>
        <v>Remiami projektai, susiję su atsinaujinančios energijos gamybos pajėgumais, įskaitant biologinę (aktualu rodikliui L803)</v>
      </c>
      <c r="C767" s="668" t="str">
        <f>'10'!M75</f>
        <v>Ne</v>
      </c>
    </row>
    <row r="768" spans="1:3" ht="60" x14ac:dyDescent="0.25">
      <c r="A768" s="2" t="s">
        <v>774</v>
      </c>
      <c r="B768" s="669" t="str">
        <f t="shared" si="17"/>
        <v>Remiami projektai, prisidedantys prie aplinkos tvarumo, klimato kaitos švelninimo bei prisitaikymo prie jos tikslų įgyvendinimo kaimo vietovėse (aktualu rodikliui L804)</v>
      </c>
      <c r="C768" s="668" t="str">
        <f>'10'!M76</f>
        <v>Ne</v>
      </c>
    </row>
    <row r="769" spans="1:3" ht="30" x14ac:dyDescent="0.25">
      <c r="A769" s="2" t="s">
        <v>775</v>
      </c>
      <c r="B769" s="669" t="str">
        <f t="shared" si="17"/>
        <v>Remiami projektai, kurie kuria darbo vietas (aktualu rodikliui L805)</v>
      </c>
      <c r="C769" s="668" t="str">
        <f>'10'!M77</f>
        <v>Ne</v>
      </c>
    </row>
    <row r="770" spans="1:3" ht="30" x14ac:dyDescent="0.25">
      <c r="A770" s="2" t="s">
        <v>776</v>
      </c>
      <c r="B770" s="669" t="str">
        <f t="shared" si="17"/>
        <v>Remiami kaimo verslų, įskaitant bioekonomiką, projektai (aktualu rodikliui L 806)</v>
      </c>
      <c r="C770" s="668" t="str">
        <f>'10'!M78</f>
        <v>Ne</v>
      </c>
    </row>
    <row r="771" spans="1:3" ht="30" x14ac:dyDescent="0.25">
      <c r="A771" s="2" t="s">
        <v>777</v>
      </c>
      <c r="B771" s="669" t="str">
        <f t="shared" si="17"/>
        <v>Remiami projektai, susiję su sumanių kaimų strategijomis (aktualu rodikliui L807)</v>
      </c>
      <c r="C771" s="668" t="str">
        <f>'10'!M79</f>
        <v>Ne</v>
      </c>
    </row>
    <row r="772" spans="1:3" ht="30" x14ac:dyDescent="0.25">
      <c r="A772" s="2" t="s">
        <v>778</v>
      </c>
      <c r="B772" s="669" t="str">
        <f t="shared" si="17"/>
        <v>Remiami projektai, gerinantys paslaugų prieinamumą ir infrastruktūrą (aktualu rodikliui L808)</v>
      </c>
      <c r="C772" s="668" t="str">
        <f>'10'!M80</f>
        <v>Ne</v>
      </c>
    </row>
    <row r="773" spans="1:3" ht="30" x14ac:dyDescent="0.25">
      <c r="A773" s="2" t="s">
        <v>779</v>
      </c>
      <c r="B773" s="669" t="str">
        <f t="shared" si="17"/>
        <v>Remiami socialinės įtraukties projektai (aktualu rodikliui L809)</v>
      </c>
      <c r="C773" s="668" t="str">
        <f>'10'!M81</f>
        <v>Ne</v>
      </c>
    </row>
    <row r="774" spans="1:3" x14ac:dyDescent="0.25">
      <c r="A774" s="2"/>
      <c r="B774" s="645"/>
      <c r="C774" s="681"/>
    </row>
    <row r="775" spans="1:3" x14ac:dyDescent="0.25">
      <c r="A775" s="1"/>
      <c r="B775" s="360"/>
      <c r="C775" s="682" t="str">
        <f>'10'!N6</f>
        <v>11 priemonė</v>
      </c>
    </row>
    <row r="776" spans="1:3" x14ac:dyDescent="0.25">
      <c r="A776" s="2" t="s">
        <v>188</v>
      </c>
      <c r="B776" s="507" t="str">
        <f>B699</f>
        <v>Priemonės pavadinimas</v>
      </c>
      <c r="C776" s="666">
        <f>'10'!N7</f>
        <v>0</v>
      </c>
    </row>
    <row r="777" spans="1:3" x14ac:dyDescent="0.25">
      <c r="A777" s="2" t="s">
        <v>189</v>
      </c>
      <c r="B777" s="667" t="str">
        <f t="shared" ref="B777:B840" si="18">B700</f>
        <v>Priemonės rūšis</v>
      </c>
      <c r="C777" s="666">
        <f>'10'!N8</f>
        <v>0</v>
      </c>
    </row>
    <row r="778" spans="1:3" ht="30" x14ac:dyDescent="0.25">
      <c r="A778" s="2" t="s">
        <v>190</v>
      </c>
      <c r="B778" s="667" t="str">
        <f t="shared" si="18"/>
        <v>VVG teritorijos poreikių, kuriuos tenkina priemonė, skaičius</v>
      </c>
      <c r="C778" s="666">
        <f>'10'!N9</f>
        <v>0</v>
      </c>
    </row>
    <row r="779" spans="1:3" x14ac:dyDescent="0.25">
      <c r="A779" s="2" t="s">
        <v>191</v>
      </c>
      <c r="B779" s="667" t="str">
        <f t="shared" si="18"/>
        <v>BŽŪP tikslų, kuriuos įgyvendina priemonė, skaičius</v>
      </c>
      <c r="C779" s="666">
        <f>'10'!N10</f>
        <v>0</v>
      </c>
    </row>
    <row r="780" spans="1:3" x14ac:dyDescent="0.25">
      <c r="A780" s="2" t="s">
        <v>192</v>
      </c>
      <c r="B780" s="667" t="str">
        <f t="shared" si="18"/>
        <v>Pagrindinis BŽŪP tikslas, kurį įgyvendina VPS priemonė</v>
      </c>
      <c r="C780" s="668" t="str">
        <f>'10'!N11</f>
        <v>Pasirinkite</v>
      </c>
    </row>
    <row r="781" spans="1:3" ht="30" x14ac:dyDescent="0.25">
      <c r="A781" s="2" t="s">
        <v>193</v>
      </c>
      <c r="B781" s="669" t="str">
        <f t="shared" si="18"/>
        <v>Ar priemonė prisideda prie 4 konkretaus BŽŪP tikslo? (tikslas nurodytas 5 lape)</v>
      </c>
      <c r="C781" s="668" t="str">
        <f>'10'!N12</f>
        <v>Ne</v>
      </c>
    </row>
    <row r="782" spans="1:3" ht="30" x14ac:dyDescent="0.25">
      <c r="A782" s="2" t="s">
        <v>194</v>
      </c>
      <c r="B782" s="669" t="str">
        <f t="shared" si="18"/>
        <v>Ar priemonė prisideda prie 5 konkretaus BŽŪP tikslo? (tikslas nurodytas 5 lape)</v>
      </c>
      <c r="C782" s="668" t="str">
        <f>'10'!N13</f>
        <v>Ne</v>
      </c>
    </row>
    <row r="783" spans="1:3" ht="30" x14ac:dyDescent="0.25">
      <c r="A783" s="2" t="s">
        <v>195</v>
      </c>
      <c r="B783" s="669" t="str">
        <f t="shared" si="18"/>
        <v>Ar priemonė prisideda prie 6 konkretaus BŽŪP tikslo? (tikslas nurodytas 5 lape)</v>
      </c>
      <c r="C783" s="668" t="str">
        <f>'10'!N14</f>
        <v>Ne</v>
      </c>
    </row>
    <row r="784" spans="1:3" ht="30" x14ac:dyDescent="0.25">
      <c r="A784" s="2" t="s">
        <v>196</v>
      </c>
      <c r="B784" s="669" t="str">
        <f t="shared" si="18"/>
        <v>Ar priemonė prisideda prie 9 konkretaus BŽŪP tikslo? (tikslas nurodytas 5 lape)</v>
      </c>
      <c r="C784" s="668" t="str">
        <f>'10'!N15</f>
        <v>Ne</v>
      </c>
    </row>
    <row r="785" spans="1:3" x14ac:dyDescent="0.25">
      <c r="A785" s="2" t="s">
        <v>94</v>
      </c>
      <c r="B785" s="671" t="str">
        <f t="shared" si="18"/>
        <v>A dalis. Priemonės intervencijos logika:</v>
      </c>
      <c r="C785" s="672"/>
    </row>
    <row r="786" spans="1:3" ht="45" x14ac:dyDescent="0.25">
      <c r="A786" s="2" t="s">
        <v>197</v>
      </c>
      <c r="B786" s="669" t="str">
        <f t="shared" si="18"/>
        <v>Priemonės tikslas, ryšys su pagrindiniu BŽŪP tikslu ir VVG teritorijos poreikiais (problemomis ir (arba) potencialu), ryšys su VPS tema (jei taikoma)</v>
      </c>
      <c r="C786" s="673">
        <f>'10'!N17</f>
        <v>0</v>
      </c>
    </row>
    <row r="787" spans="1:3" x14ac:dyDescent="0.25">
      <c r="A787" s="2" t="s">
        <v>198</v>
      </c>
      <c r="B787" s="667" t="str">
        <f t="shared" si="18"/>
        <v>Pokytis, kurio siekiama VPS priemone</v>
      </c>
      <c r="C787" s="673">
        <f>'10'!N18</f>
        <v>0</v>
      </c>
    </row>
    <row r="788" spans="1:3" ht="30" x14ac:dyDescent="0.25">
      <c r="A788" s="2" t="s">
        <v>199</v>
      </c>
      <c r="B788" s="507" t="str">
        <f t="shared" si="18"/>
        <v>Kaip priemonė prisidės prie horizontalaus tikslo d įgyvendinimo? (pildoma, jei taikoma)</v>
      </c>
      <c r="C788" s="673">
        <f>'10'!N19</f>
        <v>0</v>
      </c>
    </row>
    <row r="789" spans="1:3" ht="30" x14ac:dyDescent="0.25">
      <c r="A789" s="2" t="s">
        <v>200</v>
      </c>
      <c r="B789" s="507" t="str">
        <f t="shared" si="18"/>
        <v>Kaip priemonė prisidės prie horizontalaus tikslo e įgyvendinimo? (pildoma, jei taikoma)</v>
      </c>
      <c r="C789" s="673">
        <f>'10'!N20</f>
        <v>0</v>
      </c>
    </row>
    <row r="790" spans="1:3" ht="30" x14ac:dyDescent="0.25">
      <c r="A790" s="2" t="s">
        <v>201</v>
      </c>
      <c r="B790" s="507" t="str">
        <f t="shared" si="18"/>
        <v>Kaip priemonė prisidės prie horizontalaus tikslo f įgyvendinimo? (pildoma, jei taikoma)</v>
      </c>
      <c r="C790" s="673">
        <f>'10'!N21</f>
        <v>0</v>
      </c>
    </row>
    <row r="791" spans="1:3" ht="30" x14ac:dyDescent="0.25">
      <c r="A791" s="2" t="s">
        <v>202</v>
      </c>
      <c r="B791" s="507" t="str">
        <f t="shared" si="18"/>
        <v>Kaip priemonė prisidės prie horizontalaus tikslo i įgyvendinimo? (pildoma, jei taikoma)</v>
      </c>
      <c r="C791" s="673">
        <f>'10'!N22</f>
        <v>0</v>
      </c>
    </row>
    <row r="792" spans="1:3" ht="30" x14ac:dyDescent="0.25">
      <c r="A792" s="2" t="s">
        <v>203</v>
      </c>
      <c r="B792" s="671" t="str">
        <f t="shared" si="18"/>
        <v>B dalis. Pareiškėjų ir projektų tinkamumo sąlygos, projektų atrankos principai:</v>
      </c>
      <c r="C792" s="672"/>
    </row>
    <row r="793" spans="1:3" x14ac:dyDescent="0.25">
      <c r="A793" s="2" t="s">
        <v>204</v>
      </c>
      <c r="B793" s="507" t="str">
        <f t="shared" si="18"/>
        <v>Pagal priemonę remiamos veiklos</v>
      </c>
      <c r="C793" s="673">
        <f>'10'!N24</f>
        <v>0</v>
      </c>
    </row>
    <row r="794" spans="1:3" ht="30" x14ac:dyDescent="0.25">
      <c r="A794" s="2" t="s">
        <v>205</v>
      </c>
      <c r="B794" s="667" t="str">
        <f t="shared" si="18"/>
        <v>Tinkami pareiškėjai ir partneriai (jei taikomas reikalavimas projektus įgyvendinti su partneriais)</v>
      </c>
      <c r="C794" s="673">
        <f>'10'!N25</f>
        <v>0</v>
      </c>
    </row>
    <row r="795" spans="1:3" ht="30" x14ac:dyDescent="0.25">
      <c r="A795" s="2" t="s">
        <v>206</v>
      </c>
      <c r="B795" s="667" t="str">
        <f t="shared" si="18"/>
        <v>Priemonės tikslinė grupė (pildoma, jei nesutampa su tinkamais pareiškėjais ir (arba) partneriais)</v>
      </c>
      <c r="C795" s="673">
        <f>'10'!N26</f>
        <v>0</v>
      </c>
    </row>
    <row r="796" spans="1:3" x14ac:dyDescent="0.25">
      <c r="A796" s="2" t="s">
        <v>725</v>
      </c>
      <c r="B796" s="507" t="str">
        <f t="shared" si="18"/>
        <v>Tinkamumo sąlygos pareiškėjams ir projektams</v>
      </c>
      <c r="C796" s="673">
        <f>'10'!N27</f>
        <v>0</v>
      </c>
    </row>
    <row r="797" spans="1:3" x14ac:dyDescent="0.25">
      <c r="A797" s="2" t="s">
        <v>726</v>
      </c>
      <c r="B797" s="669" t="str">
        <f t="shared" si="18"/>
        <v>Projektų atrankos principai</v>
      </c>
      <c r="C797" s="673">
        <f>'10'!N28</f>
        <v>0</v>
      </c>
    </row>
    <row r="798" spans="1:3" x14ac:dyDescent="0.25">
      <c r="A798" s="2" t="s">
        <v>727</v>
      </c>
      <c r="B798" s="507" t="str">
        <f t="shared" si="18"/>
        <v>Planuojamų kvietimų teikti paraiškas skaičius</v>
      </c>
      <c r="C798" s="666">
        <f>'10'!N29</f>
        <v>0</v>
      </c>
    </row>
    <row r="799" spans="1:3" x14ac:dyDescent="0.25">
      <c r="A799" s="2" t="s">
        <v>728</v>
      </c>
      <c r="B799" s="647" t="str">
        <f t="shared" si="18"/>
        <v>C dalis. Paramos dydžiai:</v>
      </c>
      <c r="C799" s="672"/>
    </row>
    <row r="800" spans="1:3" x14ac:dyDescent="0.25">
      <c r="A800" s="2" t="s">
        <v>729</v>
      </c>
      <c r="B800" s="507" t="str">
        <f t="shared" si="18"/>
        <v>Didžiausia paramos suma vietos projektui, Eur</v>
      </c>
      <c r="C800" s="673">
        <f>'10'!N31</f>
        <v>0</v>
      </c>
    </row>
    <row r="801" spans="1:3" x14ac:dyDescent="0.25">
      <c r="A801" s="2" t="s">
        <v>730</v>
      </c>
      <c r="B801" s="507" t="str">
        <f t="shared" si="18"/>
        <v xml:space="preserve">Paramos lyginamoji dalis, proc. </v>
      </c>
      <c r="C801" s="673">
        <f>'10'!N32</f>
        <v>0</v>
      </c>
    </row>
    <row r="802" spans="1:3" x14ac:dyDescent="0.25">
      <c r="A802" s="2" t="s">
        <v>731</v>
      </c>
      <c r="B802" s="507" t="str">
        <f t="shared" si="18"/>
        <v>Planuojama paramos suma priemonei, Eur</v>
      </c>
      <c r="C802" s="674">
        <f>'10'!N33</f>
        <v>0</v>
      </c>
    </row>
    <row r="803" spans="1:3" x14ac:dyDescent="0.25">
      <c r="A803" s="2" t="s">
        <v>732</v>
      </c>
      <c r="B803" s="507" t="str">
        <f t="shared" si="18"/>
        <v>Planuojama paremti projektų (rodiklis L700)</v>
      </c>
      <c r="C803" s="675">
        <f>'10'!N34</f>
        <v>0</v>
      </c>
    </row>
    <row r="804" spans="1:3" x14ac:dyDescent="0.25">
      <c r="A804" s="2" t="s">
        <v>733</v>
      </c>
      <c r="B804" s="507" t="str">
        <f t="shared" si="18"/>
        <v>Paaiškinimas, kaip nustatyta rodiklio L700 reikšmė</v>
      </c>
      <c r="C804" s="673">
        <f>'10'!N35</f>
        <v>0</v>
      </c>
    </row>
    <row r="805" spans="1:3" ht="30" x14ac:dyDescent="0.25">
      <c r="A805" s="2" t="s">
        <v>734</v>
      </c>
      <c r="B805" s="647" t="str">
        <f t="shared" si="18"/>
        <v>D dalis. Priemonės indėlis į ES ir nacionalinių horizontaliųjų principų įgyvendinimą:</v>
      </c>
      <c r="C805" s="672"/>
    </row>
    <row r="806" spans="1:3" x14ac:dyDescent="0.25">
      <c r="A806" s="2" t="s">
        <v>735</v>
      </c>
      <c r="B806" s="676" t="str">
        <f t="shared" si="18"/>
        <v>Subregioninės vietovės principas:</v>
      </c>
      <c r="C806" s="672"/>
    </row>
    <row r="807" spans="1:3" ht="30" x14ac:dyDescent="0.25">
      <c r="A807" s="2" t="s">
        <v>736</v>
      </c>
      <c r="B807" s="507" t="str">
        <f t="shared" si="18"/>
        <v>Ar siekiama, kad pagal priemonę finansuojami projektai apimtų visas VVG teritorijos seniūnijas?</v>
      </c>
      <c r="C807" s="668" t="str">
        <f>'10'!N38</f>
        <v>Ne</v>
      </c>
    </row>
    <row r="808" spans="1:3" x14ac:dyDescent="0.25">
      <c r="A808" s="2" t="s">
        <v>737</v>
      </c>
      <c r="B808" s="507" t="str">
        <f t="shared" si="18"/>
        <v>Pasirinkimo pagrindimas</v>
      </c>
      <c r="C808" s="673">
        <f>'10'!N39</f>
        <v>0</v>
      </c>
    </row>
    <row r="809" spans="1:3" x14ac:dyDescent="0.25">
      <c r="A809" s="2" t="s">
        <v>738</v>
      </c>
      <c r="B809" s="676" t="str">
        <f t="shared" si="18"/>
        <v>Partnerystės principas:</v>
      </c>
      <c r="C809" s="672"/>
    </row>
    <row r="810" spans="1:3" ht="30" x14ac:dyDescent="0.25">
      <c r="A810" s="2" t="s">
        <v>739</v>
      </c>
      <c r="B810" s="507" t="str">
        <f t="shared" si="18"/>
        <v>Ar siekiama, kad pagal priemonę finansuojami projektai būtų vykdomi su partneriais?</v>
      </c>
      <c r="C810" s="668" t="str">
        <f>'10'!N41</f>
        <v>Ne</v>
      </c>
    </row>
    <row r="811" spans="1:3" x14ac:dyDescent="0.25">
      <c r="A811" s="2" t="s">
        <v>740</v>
      </c>
      <c r="B811" s="507" t="str">
        <f t="shared" si="18"/>
        <v>Pasirinkimo pagrindimas</v>
      </c>
      <c r="C811" s="673">
        <f>'10'!N42</f>
        <v>0</v>
      </c>
    </row>
    <row r="812" spans="1:3" x14ac:dyDescent="0.25">
      <c r="A812" s="2" t="s">
        <v>741</v>
      </c>
      <c r="B812" s="676" t="str">
        <f t="shared" si="18"/>
        <v>Inovacijų principas:</v>
      </c>
      <c r="C812" s="672"/>
    </row>
    <row r="813" spans="1:3" ht="30" x14ac:dyDescent="0.25">
      <c r="A813" s="2" t="s">
        <v>742</v>
      </c>
      <c r="B813" s="507" t="str">
        <f t="shared" si="18"/>
        <v>Ar siekiama, kad pagal priemonę finansuojami projektai būtų skirti inovacijoms vietos lygiu diegti?</v>
      </c>
      <c r="C813" s="668" t="str">
        <f>'10'!N44</f>
        <v>Ne</v>
      </c>
    </row>
    <row r="814" spans="1:3" x14ac:dyDescent="0.25">
      <c r="A814" s="2" t="s">
        <v>743</v>
      </c>
      <c r="B814" s="507" t="str">
        <f t="shared" si="18"/>
        <v>Pasirinkimo pagrindimas</v>
      </c>
      <c r="C814" s="673">
        <f>'10'!N45</f>
        <v>0</v>
      </c>
    </row>
    <row r="815" spans="1:3" ht="30" x14ac:dyDescent="0.25">
      <c r="A815" s="2" t="s">
        <v>744</v>
      </c>
      <c r="B815" s="507" t="str">
        <f t="shared" si="18"/>
        <v>Planuojama paremti projektų, skirtų inovacijoms vietos lygiu diegti (rodiklis L710)</v>
      </c>
      <c r="C815" s="675">
        <f>'10'!N46</f>
        <v>0</v>
      </c>
    </row>
    <row r="816" spans="1:3" x14ac:dyDescent="0.25">
      <c r="A816" s="2" t="s">
        <v>745</v>
      </c>
      <c r="B816" s="676" t="str">
        <f t="shared" si="18"/>
        <v>Lyčių lygybė ir nediskriminavimas:</v>
      </c>
      <c r="C816" s="672"/>
    </row>
    <row r="817" spans="1:3" ht="30" x14ac:dyDescent="0.25">
      <c r="A817" s="2" t="s">
        <v>746</v>
      </c>
      <c r="B817" s="507" t="str">
        <f t="shared" si="18"/>
        <v>Ar pagal priemonę finansuojami projektai, skirti lyčių lygybei ir nediskriminavimui?</v>
      </c>
      <c r="C817" s="668" t="str">
        <f>'10'!N48</f>
        <v>Ne</v>
      </c>
    </row>
    <row r="818" spans="1:3" x14ac:dyDescent="0.25">
      <c r="A818" s="2" t="s">
        <v>747</v>
      </c>
      <c r="B818" s="507" t="str">
        <f t="shared" si="18"/>
        <v>Pasirinkimo pagrindimas (jei taip, kaip bus užtikrinta)</v>
      </c>
      <c r="C818" s="673">
        <f>'10'!N49</f>
        <v>0</v>
      </c>
    </row>
    <row r="819" spans="1:3" x14ac:dyDescent="0.25">
      <c r="A819" s="2" t="s">
        <v>748</v>
      </c>
      <c r="B819" s="676" t="str">
        <f t="shared" si="18"/>
        <v>Jaunimas:</v>
      </c>
      <c r="C819" s="672"/>
    </row>
    <row r="820" spans="1:3" ht="30" x14ac:dyDescent="0.25">
      <c r="A820" s="2" t="s">
        <v>749</v>
      </c>
      <c r="B820" s="507" t="str">
        <f t="shared" si="18"/>
        <v>Ar pagal priemonę finansuojami projektai, skirti jaunimui?</v>
      </c>
      <c r="C820" s="668" t="str">
        <f>'10'!N51</f>
        <v>Ne</v>
      </c>
    </row>
    <row r="821" spans="1:3" x14ac:dyDescent="0.25">
      <c r="A821" s="2" t="s">
        <v>750</v>
      </c>
      <c r="B821" s="507" t="str">
        <f t="shared" si="18"/>
        <v>Pasirinkimo pagrindimas (jei taip, kaip bus užtikrinta)</v>
      </c>
      <c r="C821" s="673">
        <f>'10'!N52</f>
        <v>0</v>
      </c>
    </row>
    <row r="822" spans="1:3" x14ac:dyDescent="0.25">
      <c r="A822" s="2" t="s">
        <v>751</v>
      </c>
      <c r="B822" s="671" t="str">
        <f t="shared" si="18"/>
        <v>E dalis. Priemonės rezultato rodikliai:</v>
      </c>
      <c r="C822" s="672"/>
    </row>
    <row r="823" spans="1:3" x14ac:dyDescent="0.25">
      <c r="A823" s="2" t="s">
        <v>752</v>
      </c>
      <c r="B823" s="676" t="str">
        <f t="shared" si="18"/>
        <v>SP rezultato rodiklių taikymas priemonei:</v>
      </c>
      <c r="C823" s="672"/>
    </row>
    <row r="824" spans="1:3" x14ac:dyDescent="0.25">
      <c r="A824" s="2" t="s">
        <v>753</v>
      </c>
      <c r="B824" s="677" t="str">
        <f t="shared" si="18"/>
        <v>R.3</v>
      </c>
      <c r="C824" s="683" t="str">
        <f>'10'!N55</f>
        <v>Ne</v>
      </c>
    </row>
    <row r="825" spans="1:3" x14ac:dyDescent="0.25">
      <c r="A825" s="2" t="s">
        <v>754</v>
      </c>
      <c r="B825" s="677" t="str">
        <f t="shared" si="18"/>
        <v>R.37</v>
      </c>
      <c r="C825" s="683" t="str">
        <f>'10'!N56</f>
        <v>Ne</v>
      </c>
    </row>
    <row r="826" spans="1:3" x14ac:dyDescent="0.25">
      <c r="A826" s="2" t="s">
        <v>755</v>
      </c>
      <c r="B826" s="677" t="str">
        <f t="shared" si="18"/>
        <v>R.39</v>
      </c>
      <c r="C826" s="683" t="str">
        <f>'10'!N57</f>
        <v>Ne</v>
      </c>
    </row>
    <row r="827" spans="1:3" x14ac:dyDescent="0.25">
      <c r="A827" s="2" t="s">
        <v>756</v>
      </c>
      <c r="B827" s="677" t="str">
        <f t="shared" si="18"/>
        <v>R.41</v>
      </c>
      <c r="C827" s="683" t="str">
        <f>'10'!N58</f>
        <v>Ne</v>
      </c>
    </row>
    <row r="828" spans="1:3" x14ac:dyDescent="0.25">
      <c r="A828" s="2" t="s">
        <v>757</v>
      </c>
      <c r="B828" s="677" t="str">
        <f t="shared" si="18"/>
        <v>R.42</v>
      </c>
      <c r="C828" s="683" t="str">
        <f>'10'!N59</f>
        <v>Ne</v>
      </c>
    </row>
    <row r="829" spans="1:3" x14ac:dyDescent="0.25">
      <c r="A829" s="2" t="s">
        <v>758</v>
      </c>
      <c r="B829" s="676" t="str">
        <f t="shared" si="18"/>
        <v>VPS rodiklių taikymas priemonei:</v>
      </c>
      <c r="C829" s="684"/>
    </row>
    <row r="830" spans="1:3" x14ac:dyDescent="0.25">
      <c r="A830" s="2" t="s">
        <v>759</v>
      </c>
      <c r="B830" s="677" t="str">
        <f t="shared" si="18"/>
        <v>ŠAKI-P.1</v>
      </c>
      <c r="C830" s="683" t="str">
        <f>'10'!N61</f>
        <v>Ne</v>
      </c>
    </row>
    <row r="831" spans="1:3" x14ac:dyDescent="0.25">
      <c r="A831" s="2" t="s">
        <v>760</v>
      </c>
      <c r="B831" s="677" t="str">
        <f t="shared" si="18"/>
        <v>ŠAKI-P.2</v>
      </c>
      <c r="C831" s="683" t="str">
        <f>'10'!N62</f>
        <v>Ne</v>
      </c>
    </row>
    <row r="832" spans="1:3" x14ac:dyDescent="0.25">
      <c r="A832" s="2" t="s">
        <v>761</v>
      </c>
      <c r="B832" s="677" t="str">
        <f t="shared" si="18"/>
        <v>ŠAKI-P.3</v>
      </c>
      <c r="C832" s="683" t="str">
        <f>'10'!N63</f>
        <v>Ne</v>
      </c>
    </row>
    <row r="833" spans="1:3" x14ac:dyDescent="0.25">
      <c r="A833" s="2" t="s">
        <v>762</v>
      </c>
      <c r="B833" s="677" t="str">
        <f t="shared" si="18"/>
        <v>ŠAKI-P.4</v>
      </c>
      <c r="C833" s="683" t="str">
        <f>'10'!N64</f>
        <v>Ne</v>
      </c>
    </row>
    <row r="834" spans="1:3" x14ac:dyDescent="0.25">
      <c r="A834" s="2" t="s">
        <v>763</v>
      </c>
      <c r="B834" s="677" t="str">
        <f t="shared" si="18"/>
        <v>ŠAKI-P.5</v>
      </c>
      <c r="C834" s="683" t="str">
        <f>'10'!N65</f>
        <v>Ne</v>
      </c>
    </row>
    <row r="835" spans="1:3" x14ac:dyDescent="0.25">
      <c r="A835" s="2" t="s">
        <v>764</v>
      </c>
      <c r="B835" s="677" t="str">
        <f t="shared" si="18"/>
        <v>ŠAKI-P.6</v>
      </c>
      <c r="C835" s="683" t="str">
        <f>'10'!N66</f>
        <v>Ne</v>
      </c>
    </row>
    <row r="836" spans="1:3" x14ac:dyDescent="0.25">
      <c r="A836" s="2" t="s">
        <v>765</v>
      </c>
      <c r="B836" s="677" t="str">
        <f t="shared" si="18"/>
        <v>ŠAKI-P.7</v>
      </c>
      <c r="C836" s="683" t="str">
        <f>'10'!N67</f>
        <v>Ne</v>
      </c>
    </row>
    <row r="837" spans="1:3" x14ac:dyDescent="0.25">
      <c r="A837" s="2" t="s">
        <v>766</v>
      </c>
      <c r="B837" s="677" t="str">
        <f t="shared" si="18"/>
        <v>ŠAKI-P.8</v>
      </c>
      <c r="C837" s="683" t="str">
        <f>'10'!N68</f>
        <v>Ne</v>
      </c>
    </row>
    <row r="838" spans="1:3" x14ac:dyDescent="0.25">
      <c r="A838" s="2" t="s">
        <v>767</v>
      </c>
      <c r="B838" s="677" t="str">
        <f t="shared" si="18"/>
        <v>ŠAKI-P.9</v>
      </c>
      <c r="C838" s="683" t="str">
        <f>'10'!N69</f>
        <v>Ne</v>
      </c>
    </row>
    <row r="839" spans="1:3" x14ac:dyDescent="0.25">
      <c r="A839" s="2" t="s">
        <v>768</v>
      </c>
      <c r="B839" s="679" t="str">
        <f t="shared" si="18"/>
        <v>ŠAKI-P.10</v>
      </c>
      <c r="C839" s="685" t="str">
        <f>'10'!N70</f>
        <v>Ne</v>
      </c>
    </row>
    <row r="840" spans="1:3" x14ac:dyDescent="0.25">
      <c r="A840" s="2" t="s">
        <v>769</v>
      </c>
      <c r="B840" s="671" t="str">
        <f t="shared" si="18"/>
        <v>F dalis. Pagal priemonę remiamų projektų pobūdis:</v>
      </c>
      <c r="C840" s="672"/>
    </row>
    <row r="841" spans="1:3" x14ac:dyDescent="0.25">
      <c r="A841" s="2" t="s">
        <v>770</v>
      </c>
      <c r="B841" s="667" t="str">
        <f t="shared" ref="B841:B850" si="19">B764</f>
        <v>Remiami pelno projektai</v>
      </c>
      <c r="C841" s="668" t="str">
        <f>'10'!N72</f>
        <v>Ne</v>
      </c>
    </row>
    <row r="842" spans="1:3" ht="60" x14ac:dyDescent="0.25">
      <c r="A842" s="2" t="s">
        <v>771</v>
      </c>
      <c r="B842" s="669" t="str">
        <f t="shared" si="19"/>
        <v>Remiami projektai, susiję su žinių perdavimu, įskaitant konsultacijas, mokymą ir keitimąsi žiniomis apie tvarią, ekonominę, socialinę, aplinką ir klimatą tausojančią veiklą (aktualu rodikliui L801)</v>
      </c>
      <c r="C842" s="668" t="str">
        <f>'10'!N73</f>
        <v>Ne</v>
      </c>
    </row>
    <row r="843" spans="1:3" ht="75" x14ac:dyDescent="0.25">
      <c r="A843" s="2" t="s">
        <v>772</v>
      </c>
      <c r="B843" s="669" t="str">
        <f t="shared" si="19"/>
        <v>Remiami projektai, susiję su gamintojų organizacijomis, vietinėmis rinkomis, trumpomis tiekimo grandinėmis ir kokybės schemomis, įskaitant paramą investicijoms, rinkodaros veiklą ir kt. (aktualu rodikliui L802)</v>
      </c>
      <c r="C843" s="668" t="str">
        <f>'10'!N74</f>
        <v>Ne</v>
      </c>
    </row>
    <row r="844" spans="1:3" ht="45" x14ac:dyDescent="0.25">
      <c r="A844" s="2" t="s">
        <v>773</v>
      </c>
      <c r="B844" s="669" t="str">
        <f t="shared" si="19"/>
        <v>Remiami projektai, susiję su atsinaujinančios energijos gamybos pajėgumais, įskaitant biologinę (aktualu rodikliui L803)</v>
      </c>
      <c r="C844" s="668" t="str">
        <f>'10'!N75</f>
        <v>Ne</v>
      </c>
    </row>
    <row r="845" spans="1:3" ht="60" x14ac:dyDescent="0.25">
      <c r="A845" s="2" t="s">
        <v>774</v>
      </c>
      <c r="B845" s="669" t="str">
        <f t="shared" si="19"/>
        <v>Remiami projektai, prisidedantys prie aplinkos tvarumo, klimato kaitos švelninimo bei prisitaikymo prie jos tikslų įgyvendinimo kaimo vietovėse (aktualu rodikliui L804)</v>
      </c>
      <c r="C845" s="668" t="str">
        <f>'10'!N76</f>
        <v>Ne</v>
      </c>
    </row>
    <row r="846" spans="1:3" ht="30" x14ac:dyDescent="0.25">
      <c r="A846" s="2" t="s">
        <v>775</v>
      </c>
      <c r="B846" s="669" t="str">
        <f t="shared" si="19"/>
        <v>Remiami projektai, kurie kuria darbo vietas (aktualu rodikliui L805)</v>
      </c>
      <c r="C846" s="668" t="str">
        <f>'10'!N77</f>
        <v>Ne</v>
      </c>
    </row>
    <row r="847" spans="1:3" ht="30" x14ac:dyDescent="0.25">
      <c r="A847" s="2" t="s">
        <v>776</v>
      </c>
      <c r="B847" s="669" t="str">
        <f t="shared" si="19"/>
        <v>Remiami kaimo verslų, įskaitant bioekonomiką, projektai (aktualu rodikliui L 806)</v>
      </c>
      <c r="C847" s="668" t="str">
        <f>'10'!N78</f>
        <v>Ne</v>
      </c>
    </row>
    <row r="848" spans="1:3" ht="30" x14ac:dyDescent="0.25">
      <c r="A848" s="2" t="s">
        <v>777</v>
      </c>
      <c r="B848" s="669" t="str">
        <f t="shared" si="19"/>
        <v>Remiami projektai, susiję su sumanių kaimų strategijomis (aktualu rodikliui L807)</v>
      </c>
      <c r="C848" s="668" t="str">
        <f>'10'!N79</f>
        <v>Ne</v>
      </c>
    </row>
    <row r="849" spans="1:3" ht="30" x14ac:dyDescent="0.25">
      <c r="A849" s="2" t="s">
        <v>778</v>
      </c>
      <c r="B849" s="669" t="str">
        <f t="shared" si="19"/>
        <v>Remiami projektai, gerinantys paslaugų prieinamumą ir infrastruktūrą (aktualu rodikliui L808)</v>
      </c>
      <c r="C849" s="668" t="str">
        <f>'10'!N80</f>
        <v>Ne</v>
      </c>
    </row>
    <row r="850" spans="1:3" ht="30" x14ac:dyDescent="0.25">
      <c r="A850" s="2" t="s">
        <v>779</v>
      </c>
      <c r="B850" s="669" t="str">
        <f t="shared" si="19"/>
        <v>Remiami socialinės įtraukties projektai (aktualu rodikliui L809)</v>
      </c>
      <c r="C850" s="668" t="str">
        <f>'10'!N81</f>
        <v>Ne</v>
      </c>
    </row>
    <row r="851" spans="1:3" x14ac:dyDescent="0.25">
      <c r="B851" s="645"/>
      <c r="C851" s="681"/>
    </row>
    <row r="852" spans="1:3" x14ac:dyDescent="0.25">
      <c r="A852" s="1"/>
      <c r="B852" s="360"/>
      <c r="C852" s="682" t="str">
        <f>'10'!O6</f>
        <v>12 priemonė</v>
      </c>
    </row>
    <row r="853" spans="1:3" x14ac:dyDescent="0.25">
      <c r="A853" s="2" t="s">
        <v>188</v>
      </c>
      <c r="B853" s="507" t="str">
        <f>B776</f>
        <v>Priemonės pavadinimas</v>
      </c>
      <c r="C853" s="666">
        <f>'10'!O7</f>
        <v>0</v>
      </c>
    </row>
    <row r="854" spans="1:3" x14ac:dyDescent="0.25">
      <c r="A854" s="2" t="s">
        <v>189</v>
      </c>
      <c r="B854" s="667" t="str">
        <f t="shared" ref="B854:B917" si="20">B777</f>
        <v>Priemonės rūšis</v>
      </c>
      <c r="C854" s="666">
        <f>'10'!O8</f>
        <v>0</v>
      </c>
    </row>
    <row r="855" spans="1:3" ht="30" x14ac:dyDescent="0.25">
      <c r="A855" s="2" t="s">
        <v>190</v>
      </c>
      <c r="B855" s="667" t="str">
        <f t="shared" si="20"/>
        <v>VVG teritorijos poreikių, kuriuos tenkina priemonė, skaičius</v>
      </c>
      <c r="C855" s="666">
        <f>'10'!O9</f>
        <v>0</v>
      </c>
    </row>
    <row r="856" spans="1:3" x14ac:dyDescent="0.25">
      <c r="A856" s="2" t="s">
        <v>191</v>
      </c>
      <c r="B856" s="667" t="str">
        <f t="shared" si="20"/>
        <v>BŽŪP tikslų, kuriuos įgyvendina priemonė, skaičius</v>
      </c>
      <c r="C856" s="666">
        <f>'10'!O10</f>
        <v>0</v>
      </c>
    </row>
    <row r="857" spans="1:3" x14ac:dyDescent="0.25">
      <c r="A857" s="2" t="s">
        <v>192</v>
      </c>
      <c r="B857" s="667" t="str">
        <f t="shared" si="20"/>
        <v>Pagrindinis BŽŪP tikslas, kurį įgyvendina VPS priemonė</v>
      </c>
      <c r="C857" s="668" t="str">
        <f>'10'!O11</f>
        <v>Pasirinkite</v>
      </c>
    </row>
    <row r="858" spans="1:3" ht="30" x14ac:dyDescent="0.25">
      <c r="A858" s="2" t="s">
        <v>193</v>
      </c>
      <c r="B858" s="669" t="str">
        <f t="shared" si="20"/>
        <v>Ar priemonė prisideda prie 4 konkretaus BŽŪP tikslo? (tikslas nurodytas 5 lape)</v>
      </c>
      <c r="C858" s="668" t="str">
        <f>'10'!O12</f>
        <v>Ne</v>
      </c>
    </row>
    <row r="859" spans="1:3" ht="30" x14ac:dyDescent="0.25">
      <c r="A859" s="2" t="s">
        <v>194</v>
      </c>
      <c r="B859" s="669" t="str">
        <f t="shared" si="20"/>
        <v>Ar priemonė prisideda prie 5 konkretaus BŽŪP tikslo? (tikslas nurodytas 5 lape)</v>
      </c>
      <c r="C859" s="668" t="str">
        <f>'10'!O13</f>
        <v>Ne</v>
      </c>
    </row>
    <row r="860" spans="1:3" ht="30" x14ac:dyDescent="0.25">
      <c r="A860" s="2" t="s">
        <v>195</v>
      </c>
      <c r="B860" s="669" t="str">
        <f t="shared" si="20"/>
        <v>Ar priemonė prisideda prie 6 konkretaus BŽŪP tikslo? (tikslas nurodytas 5 lape)</v>
      </c>
      <c r="C860" s="668" t="str">
        <f>'10'!O14</f>
        <v>Ne</v>
      </c>
    </row>
    <row r="861" spans="1:3" ht="30" x14ac:dyDescent="0.25">
      <c r="A861" s="2" t="s">
        <v>196</v>
      </c>
      <c r="B861" s="669" t="str">
        <f t="shared" si="20"/>
        <v>Ar priemonė prisideda prie 9 konkretaus BŽŪP tikslo? (tikslas nurodytas 5 lape)</v>
      </c>
      <c r="C861" s="668" t="str">
        <f>'10'!O15</f>
        <v>Ne</v>
      </c>
    </row>
    <row r="862" spans="1:3" x14ac:dyDescent="0.25">
      <c r="A862" s="2" t="s">
        <v>94</v>
      </c>
      <c r="B862" s="671" t="str">
        <f t="shared" si="20"/>
        <v>A dalis. Priemonės intervencijos logika:</v>
      </c>
      <c r="C862" s="672"/>
    </row>
    <row r="863" spans="1:3" ht="45" x14ac:dyDescent="0.25">
      <c r="A863" s="2" t="s">
        <v>197</v>
      </c>
      <c r="B863" s="669" t="str">
        <f t="shared" si="20"/>
        <v>Priemonės tikslas, ryšys su pagrindiniu BŽŪP tikslu ir VVG teritorijos poreikiais (problemomis ir (arba) potencialu), ryšys su VPS tema (jei taikoma)</v>
      </c>
      <c r="C863" s="673">
        <f>'10'!O17</f>
        <v>0</v>
      </c>
    </row>
    <row r="864" spans="1:3" x14ac:dyDescent="0.25">
      <c r="A864" s="2" t="s">
        <v>198</v>
      </c>
      <c r="B864" s="667" t="str">
        <f t="shared" si="20"/>
        <v>Pokytis, kurio siekiama VPS priemone</v>
      </c>
      <c r="C864" s="673">
        <f>'10'!O18</f>
        <v>0</v>
      </c>
    </row>
    <row r="865" spans="1:3" ht="30" x14ac:dyDescent="0.25">
      <c r="A865" s="2" t="s">
        <v>199</v>
      </c>
      <c r="B865" s="507" t="str">
        <f t="shared" si="20"/>
        <v>Kaip priemonė prisidės prie horizontalaus tikslo d įgyvendinimo? (pildoma, jei taikoma)</v>
      </c>
      <c r="C865" s="673">
        <f>'10'!O19</f>
        <v>0</v>
      </c>
    </row>
    <row r="866" spans="1:3" ht="30" x14ac:dyDescent="0.25">
      <c r="A866" s="2" t="s">
        <v>200</v>
      </c>
      <c r="B866" s="507" t="str">
        <f t="shared" si="20"/>
        <v>Kaip priemonė prisidės prie horizontalaus tikslo e įgyvendinimo? (pildoma, jei taikoma)</v>
      </c>
      <c r="C866" s="673">
        <f>'10'!O20</f>
        <v>0</v>
      </c>
    </row>
    <row r="867" spans="1:3" ht="30" x14ac:dyDescent="0.25">
      <c r="A867" s="2" t="s">
        <v>201</v>
      </c>
      <c r="B867" s="507" t="str">
        <f t="shared" si="20"/>
        <v>Kaip priemonė prisidės prie horizontalaus tikslo f įgyvendinimo? (pildoma, jei taikoma)</v>
      </c>
      <c r="C867" s="673">
        <f>'10'!O21</f>
        <v>0</v>
      </c>
    </row>
    <row r="868" spans="1:3" ht="30" x14ac:dyDescent="0.25">
      <c r="A868" s="2" t="s">
        <v>202</v>
      </c>
      <c r="B868" s="507" t="str">
        <f t="shared" si="20"/>
        <v>Kaip priemonė prisidės prie horizontalaus tikslo i įgyvendinimo? (pildoma, jei taikoma)</v>
      </c>
      <c r="C868" s="673">
        <f>'10'!O22</f>
        <v>0</v>
      </c>
    </row>
    <row r="869" spans="1:3" ht="30" x14ac:dyDescent="0.25">
      <c r="A869" s="2" t="s">
        <v>203</v>
      </c>
      <c r="B869" s="671" t="str">
        <f t="shared" si="20"/>
        <v>B dalis. Pareiškėjų ir projektų tinkamumo sąlygos, projektų atrankos principai:</v>
      </c>
      <c r="C869" s="672"/>
    </row>
    <row r="870" spans="1:3" x14ac:dyDescent="0.25">
      <c r="A870" s="2" t="s">
        <v>204</v>
      </c>
      <c r="B870" s="507" t="str">
        <f t="shared" si="20"/>
        <v>Pagal priemonę remiamos veiklos</v>
      </c>
      <c r="C870" s="673">
        <f>'10'!O24</f>
        <v>0</v>
      </c>
    </row>
    <row r="871" spans="1:3" ht="30" x14ac:dyDescent="0.25">
      <c r="A871" s="2" t="s">
        <v>205</v>
      </c>
      <c r="B871" s="667" t="str">
        <f t="shared" si="20"/>
        <v>Tinkami pareiškėjai ir partneriai (jei taikomas reikalavimas projektus įgyvendinti su partneriais)</v>
      </c>
      <c r="C871" s="673">
        <f>'10'!O25</f>
        <v>0</v>
      </c>
    </row>
    <row r="872" spans="1:3" ht="30" x14ac:dyDescent="0.25">
      <c r="A872" s="2" t="s">
        <v>206</v>
      </c>
      <c r="B872" s="667" t="str">
        <f t="shared" si="20"/>
        <v>Priemonės tikslinė grupė (pildoma, jei nesutampa su tinkamais pareiškėjais ir (arba) partneriais)</v>
      </c>
      <c r="C872" s="673">
        <f>'10'!O26</f>
        <v>0</v>
      </c>
    </row>
    <row r="873" spans="1:3" x14ac:dyDescent="0.25">
      <c r="A873" s="2" t="s">
        <v>725</v>
      </c>
      <c r="B873" s="507" t="str">
        <f t="shared" si="20"/>
        <v>Tinkamumo sąlygos pareiškėjams ir projektams</v>
      </c>
      <c r="C873" s="673">
        <f>'10'!O27</f>
        <v>0</v>
      </c>
    </row>
    <row r="874" spans="1:3" x14ac:dyDescent="0.25">
      <c r="A874" s="2" t="s">
        <v>726</v>
      </c>
      <c r="B874" s="669" t="str">
        <f t="shared" si="20"/>
        <v>Projektų atrankos principai</v>
      </c>
      <c r="C874" s="673">
        <f>'10'!O28</f>
        <v>0</v>
      </c>
    </row>
    <row r="875" spans="1:3" x14ac:dyDescent="0.25">
      <c r="A875" s="2" t="s">
        <v>727</v>
      </c>
      <c r="B875" s="507" t="str">
        <f t="shared" si="20"/>
        <v>Planuojamų kvietimų teikti paraiškas skaičius</v>
      </c>
      <c r="C875" s="666">
        <f>'10'!O29</f>
        <v>0</v>
      </c>
    </row>
    <row r="876" spans="1:3" x14ac:dyDescent="0.25">
      <c r="A876" s="2" t="s">
        <v>728</v>
      </c>
      <c r="B876" s="647" t="str">
        <f t="shared" si="20"/>
        <v>C dalis. Paramos dydžiai:</v>
      </c>
      <c r="C876" s="672"/>
    </row>
    <row r="877" spans="1:3" x14ac:dyDescent="0.25">
      <c r="A877" s="2" t="s">
        <v>729</v>
      </c>
      <c r="B877" s="507" t="str">
        <f t="shared" si="20"/>
        <v>Didžiausia paramos suma vietos projektui, Eur</v>
      </c>
      <c r="C877" s="673">
        <f>'10'!O31</f>
        <v>0</v>
      </c>
    </row>
    <row r="878" spans="1:3" x14ac:dyDescent="0.25">
      <c r="A878" s="2" t="s">
        <v>730</v>
      </c>
      <c r="B878" s="507" t="str">
        <f t="shared" si="20"/>
        <v xml:space="preserve">Paramos lyginamoji dalis, proc. </v>
      </c>
      <c r="C878" s="673">
        <f>'10'!O32</f>
        <v>0</v>
      </c>
    </row>
    <row r="879" spans="1:3" x14ac:dyDescent="0.25">
      <c r="A879" s="2" t="s">
        <v>731</v>
      </c>
      <c r="B879" s="507" t="str">
        <f t="shared" si="20"/>
        <v>Planuojama paramos suma priemonei, Eur</v>
      </c>
      <c r="C879" s="674">
        <f>'10'!O33</f>
        <v>0</v>
      </c>
    </row>
    <row r="880" spans="1:3" x14ac:dyDescent="0.25">
      <c r="A880" s="2" t="s">
        <v>732</v>
      </c>
      <c r="B880" s="507" t="str">
        <f t="shared" si="20"/>
        <v>Planuojama paremti projektų (rodiklis L700)</v>
      </c>
      <c r="C880" s="675">
        <f>'10'!O34</f>
        <v>0</v>
      </c>
    </row>
    <row r="881" spans="1:3" x14ac:dyDescent="0.25">
      <c r="A881" s="2" t="s">
        <v>733</v>
      </c>
      <c r="B881" s="507" t="str">
        <f t="shared" si="20"/>
        <v>Paaiškinimas, kaip nustatyta rodiklio L700 reikšmė</v>
      </c>
      <c r="C881" s="673">
        <f>'10'!O35</f>
        <v>0</v>
      </c>
    </row>
    <row r="882" spans="1:3" ht="30" x14ac:dyDescent="0.25">
      <c r="A882" s="2" t="s">
        <v>734</v>
      </c>
      <c r="B882" s="647" t="str">
        <f t="shared" si="20"/>
        <v>D dalis. Priemonės indėlis į ES ir nacionalinių horizontaliųjų principų įgyvendinimą:</v>
      </c>
      <c r="C882" s="672"/>
    </row>
    <row r="883" spans="1:3" x14ac:dyDescent="0.25">
      <c r="A883" s="2" t="s">
        <v>735</v>
      </c>
      <c r="B883" s="676" t="str">
        <f t="shared" si="20"/>
        <v>Subregioninės vietovės principas:</v>
      </c>
      <c r="C883" s="672"/>
    </row>
    <row r="884" spans="1:3" ht="30" x14ac:dyDescent="0.25">
      <c r="A884" s="2" t="s">
        <v>736</v>
      </c>
      <c r="B884" s="507" t="str">
        <f t="shared" si="20"/>
        <v>Ar siekiama, kad pagal priemonę finansuojami projektai apimtų visas VVG teritorijos seniūnijas?</v>
      </c>
      <c r="C884" s="668" t="str">
        <f>'10'!O38</f>
        <v>Ne</v>
      </c>
    </row>
    <row r="885" spans="1:3" x14ac:dyDescent="0.25">
      <c r="A885" s="2" t="s">
        <v>737</v>
      </c>
      <c r="B885" s="507" t="str">
        <f t="shared" si="20"/>
        <v>Pasirinkimo pagrindimas</v>
      </c>
      <c r="C885" s="673">
        <f>'10'!O39</f>
        <v>0</v>
      </c>
    </row>
    <row r="886" spans="1:3" x14ac:dyDescent="0.25">
      <c r="A886" s="2" t="s">
        <v>738</v>
      </c>
      <c r="B886" s="676" t="str">
        <f t="shared" si="20"/>
        <v>Partnerystės principas:</v>
      </c>
      <c r="C886" s="672"/>
    </row>
    <row r="887" spans="1:3" ht="30" x14ac:dyDescent="0.25">
      <c r="A887" s="2" t="s">
        <v>739</v>
      </c>
      <c r="B887" s="507" t="str">
        <f t="shared" si="20"/>
        <v>Ar siekiama, kad pagal priemonę finansuojami projektai būtų vykdomi su partneriais?</v>
      </c>
      <c r="C887" s="668" t="str">
        <f>'10'!O41</f>
        <v>Ne</v>
      </c>
    </row>
    <row r="888" spans="1:3" x14ac:dyDescent="0.25">
      <c r="A888" s="2" t="s">
        <v>740</v>
      </c>
      <c r="B888" s="507" t="str">
        <f t="shared" si="20"/>
        <v>Pasirinkimo pagrindimas</v>
      </c>
      <c r="C888" s="673">
        <f>'10'!O42</f>
        <v>0</v>
      </c>
    </row>
    <row r="889" spans="1:3" x14ac:dyDescent="0.25">
      <c r="A889" s="2" t="s">
        <v>741</v>
      </c>
      <c r="B889" s="676" t="str">
        <f t="shared" si="20"/>
        <v>Inovacijų principas:</v>
      </c>
      <c r="C889" s="672"/>
    </row>
    <row r="890" spans="1:3" ht="30" x14ac:dyDescent="0.25">
      <c r="A890" s="2" t="s">
        <v>742</v>
      </c>
      <c r="B890" s="507" t="str">
        <f t="shared" si="20"/>
        <v>Ar siekiama, kad pagal priemonę finansuojami projektai būtų skirti inovacijoms vietos lygiu diegti?</v>
      </c>
      <c r="C890" s="668" t="str">
        <f>'10'!O44</f>
        <v>Ne</v>
      </c>
    </row>
    <row r="891" spans="1:3" x14ac:dyDescent="0.25">
      <c r="A891" s="2" t="s">
        <v>743</v>
      </c>
      <c r="B891" s="507" t="str">
        <f t="shared" si="20"/>
        <v>Pasirinkimo pagrindimas</v>
      </c>
      <c r="C891" s="673">
        <f>'10'!O45</f>
        <v>0</v>
      </c>
    </row>
    <row r="892" spans="1:3" ht="30" x14ac:dyDescent="0.25">
      <c r="A892" s="2" t="s">
        <v>744</v>
      </c>
      <c r="B892" s="507" t="str">
        <f t="shared" si="20"/>
        <v>Planuojama paremti projektų, skirtų inovacijoms vietos lygiu diegti (rodiklis L710)</v>
      </c>
      <c r="C892" s="675">
        <f>'10'!O46</f>
        <v>0</v>
      </c>
    </row>
    <row r="893" spans="1:3" x14ac:dyDescent="0.25">
      <c r="A893" s="2" t="s">
        <v>745</v>
      </c>
      <c r="B893" s="676" t="str">
        <f t="shared" si="20"/>
        <v>Lyčių lygybė ir nediskriminavimas:</v>
      </c>
      <c r="C893" s="672"/>
    </row>
    <row r="894" spans="1:3" ht="30" x14ac:dyDescent="0.25">
      <c r="A894" s="2" t="s">
        <v>746</v>
      </c>
      <c r="B894" s="507" t="str">
        <f t="shared" si="20"/>
        <v>Ar pagal priemonę finansuojami projektai, skirti lyčių lygybei ir nediskriminavimui?</v>
      </c>
      <c r="C894" s="668" t="str">
        <f>'10'!O48</f>
        <v>Ne</v>
      </c>
    </row>
    <row r="895" spans="1:3" x14ac:dyDescent="0.25">
      <c r="A895" s="2" t="s">
        <v>747</v>
      </c>
      <c r="B895" s="507" t="str">
        <f t="shared" si="20"/>
        <v>Pasirinkimo pagrindimas (jei taip, kaip bus užtikrinta)</v>
      </c>
      <c r="C895" s="673">
        <f>'10'!O49</f>
        <v>0</v>
      </c>
    </row>
    <row r="896" spans="1:3" x14ac:dyDescent="0.25">
      <c r="A896" s="2" t="s">
        <v>748</v>
      </c>
      <c r="B896" s="676" t="str">
        <f t="shared" si="20"/>
        <v>Jaunimas:</v>
      </c>
      <c r="C896" s="672"/>
    </row>
    <row r="897" spans="1:3" ht="30" x14ac:dyDescent="0.25">
      <c r="A897" s="2" t="s">
        <v>749</v>
      </c>
      <c r="B897" s="507" t="str">
        <f t="shared" si="20"/>
        <v>Ar pagal priemonę finansuojami projektai, skirti jaunimui?</v>
      </c>
      <c r="C897" s="668" t="str">
        <f>'10'!O51</f>
        <v>Ne</v>
      </c>
    </row>
    <row r="898" spans="1:3" x14ac:dyDescent="0.25">
      <c r="A898" s="2" t="s">
        <v>750</v>
      </c>
      <c r="B898" s="507" t="str">
        <f t="shared" si="20"/>
        <v>Pasirinkimo pagrindimas (jei taip, kaip bus užtikrinta)</v>
      </c>
      <c r="C898" s="673">
        <f>'10'!O52</f>
        <v>0</v>
      </c>
    </row>
    <row r="899" spans="1:3" x14ac:dyDescent="0.25">
      <c r="A899" s="2" t="s">
        <v>751</v>
      </c>
      <c r="B899" s="671" t="str">
        <f t="shared" si="20"/>
        <v>E dalis. Priemonės rezultato rodikliai:</v>
      </c>
      <c r="C899" s="672"/>
    </row>
    <row r="900" spans="1:3" x14ac:dyDescent="0.25">
      <c r="A900" s="2" t="s">
        <v>752</v>
      </c>
      <c r="B900" s="676" t="str">
        <f t="shared" si="20"/>
        <v>SP rezultato rodiklių taikymas priemonei:</v>
      </c>
      <c r="C900" s="672"/>
    </row>
    <row r="901" spans="1:3" x14ac:dyDescent="0.25">
      <c r="A901" s="2" t="s">
        <v>753</v>
      </c>
      <c r="B901" s="677" t="str">
        <f t="shared" si="20"/>
        <v>R.3</v>
      </c>
      <c r="C901" s="683" t="str">
        <f>'10'!O55</f>
        <v>Ne</v>
      </c>
    </row>
    <row r="902" spans="1:3" x14ac:dyDescent="0.25">
      <c r="A902" s="2" t="s">
        <v>754</v>
      </c>
      <c r="B902" s="677" t="str">
        <f t="shared" si="20"/>
        <v>R.37</v>
      </c>
      <c r="C902" s="683" t="str">
        <f>'10'!O56</f>
        <v>Ne</v>
      </c>
    </row>
    <row r="903" spans="1:3" x14ac:dyDescent="0.25">
      <c r="A903" s="2" t="s">
        <v>755</v>
      </c>
      <c r="B903" s="677" t="str">
        <f t="shared" si="20"/>
        <v>R.39</v>
      </c>
      <c r="C903" s="683" t="str">
        <f>'10'!O57</f>
        <v>Ne</v>
      </c>
    </row>
    <row r="904" spans="1:3" x14ac:dyDescent="0.25">
      <c r="A904" s="2" t="s">
        <v>756</v>
      </c>
      <c r="B904" s="677" t="str">
        <f t="shared" si="20"/>
        <v>R.41</v>
      </c>
      <c r="C904" s="683" t="str">
        <f>'10'!O58</f>
        <v>Ne</v>
      </c>
    </row>
    <row r="905" spans="1:3" x14ac:dyDescent="0.25">
      <c r="A905" s="2" t="s">
        <v>757</v>
      </c>
      <c r="B905" s="677" t="str">
        <f t="shared" si="20"/>
        <v>R.42</v>
      </c>
      <c r="C905" s="683" t="str">
        <f>'10'!O59</f>
        <v>Ne</v>
      </c>
    </row>
    <row r="906" spans="1:3" x14ac:dyDescent="0.25">
      <c r="A906" s="2" t="s">
        <v>758</v>
      </c>
      <c r="B906" s="676" t="str">
        <f t="shared" si="20"/>
        <v>VPS rodiklių taikymas priemonei:</v>
      </c>
      <c r="C906" s="684"/>
    </row>
    <row r="907" spans="1:3" x14ac:dyDescent="0.25">
      <c r="A907" s="2" t="s">
        <v>759</v>
      </c>
      <c r="B907" s="677" t="str">
        <f t="shared" si="20"/>
        <v>ŠAKI-P.1</v>
      </c>
      <c r="C907" s="683" t="str">
        <f>'10'!O61</f>
        <v>Ne</v>
      </c>
    </row>
    <row r="908" spans="1:3" x14ac:dyDescent="0.25">
      <c r="A908" s="2" t="s">
        <v>760</v>
      </c>
      <c r="B908" s="677" t="str">
        <f t="shared" si="20"/>
        <v>ŠAKI-P.2</v>
      </c>
      <c r="C908" s="683" t="str">
        <f>'10'!O62</f>
        <v>Ne</v>
      </c>
    </row>
    <row r="909" spans="1:3" x14ac:dyDescent="0.25">
      <c r="A909" s="2" t="s">
        <v>761</v>
      </c>
      <c r="B909" s="677" t="str">
        <f t="shared" si="20"/>
        <v>ŠAKI-P.3</v>
      </c>
      <c r="C909" s="683" t="str">
        <f>'10'!O63</f>
        <v>Ne</v>
      </c>
    </row>
    <row r="910" spans="1:3" x14ac:dyDescent="0.25">
      <c r="A910" s="2" t="s">
        <v>762</v>
      </c>
      <c r="B910" s="677" t="str">
        <f t="shared" si="20"/>
        <v>ŠAKI-P.4</v>
      </c>
      <c r="C910" s="683" t="str">
        <f>'10'!O64</f>
        <v>Ne</v>
      </c>
    </row>
    <row r="911" spans="1:3" x14ac:dyDescent="0.25">
      <c r="A911" s="2" t="s">
        <v>763</v>
      </c>
      <c r="B911" s="677" t="str">
        <f t="shared" si="20"/>
        <v>ŠAKI-P.5</v>
      </c>
      <c r="C911" s="683" t="str">
        <f>'10'!O65</f>
        <v>Ne</v>
      </c>
    </row>
    <row r="912" spans="1:3" x14ac:dyDescent="0.25">
      <c r="A912" s="2" t="s">
        <v>764</v>
      </c>
      <c r="B912" s="677" t="str">
        <f t="shared" si="20"/>
        <v>ŠAKI-P.6</v>
      </c>
      <c r="C912" s="683" t="str">
        <f>'10'!O66</f>
        <v>Ne</v>
      </c>
    </row>
    <row r="913" spans="1:3" x14ac:dyDescent="0.25">
      <c r="A913" s="2" t="s">
        <v>765</v>
      </c>
      <c r="B913" s="677" t="str">
        <f t="shared" si="20"/>
        <v>ŠAKI-P.7</v>
      </c>
      <c r="C913" s="683" t="str">
        <f>'10'!O67</f>
        <v>Ne</v>
      </c>
    </row>
    <row r="914" spans="1:3" x14ac:dyDescent="0.25">
      <c r="A914" s="2" t="s">
        <v>766</v>
      </c>
      <c r="B914" s="677" t="str">
        <f t="shared" si="20"/>
        <v>ŠAKI-P.8</v>
      </c>
      <c r="C914" s="683" t="str">
        <f>'10'!O68</f>
        <v>Ne</v>
      </c>
    </row>
    <row r="915" spans="1:3" x14ac:dyDescent="0.25">
      <c r="A915" s="2" t="s">
        <v>767</v>
      </c>
      <c r="B915" s="677" t="str">
        <f t="shared" si="20"/>
        <v>ŠAKI-P.9</v>
      </c>
      <c r="C915" s="683" t="str">
        <f>'10'!O69</f>
        <v>Ne</v>
      </c>
    </row>
    <row r="916" spans="1:3" x14ac:dyDescent="0.25">
      <c r="A916" s="2" t="s">
        <v>768</v>
      </c>
      <c r="B916" s="679" t="str">
        <f t="shared" si="20"/>
        <v>ŠAKI-P.10</v>
      </c>
      <c r="C916" s="685" t="str">
        <f>'10'!O70</f>
        <v>Ne</v>
      </c>
    </row>
    <row r="917" spans="1:3" x14ac:dyDescent="0.25">
      <c r="A917" s="2" t="s">
        <v>769</v>
      </c>
      <c r="B917" s="671" t="str">
        <f t="shared" si="20"/>
        <v>F dalis. Pagal priemonę remiamų projektų pobūdis:</v>
      </c>
      <c r="C917" s="672"/>
    </row>
    <row r="918" spans="1:3" x14ac:dyDescent="0.25">
      <c r="A918" s="2" t="s">
        <v>770</v>
      </c>
      <c r="B918" s="667" t="str">
        <f t="shared" ref="B918:B927" si="21">B841</f>
        <v>Remiami pelno projektai</v>
      </c>
      <c r="C918" s="668" t="str">
        <f>'10'!O72</f>
        <v>Ne</v>
      </c>
    </row>
    <row r="919" spans="1:3" ht="60" x14ac:dyDescent="0.25">
      <c r="A919" s="2" t="s">
        <v>771</v>
      </c>
      <c r="B919" s="669" t="str">
        <f t="shared" si="21"/>
        <v>Remiami projektai, susiję su žinių perdavimu, įskaitant konsultacijas, mokymą ir keitimąsi žiniomis apie tvarią, ekonominę, socialinę, aplinką ir klimatą tausojančią veiklą (aktualu rodikliui L801)</v>
      </c>
      <c r="C919" s="668" t="str">
        <f>'10'!O73</f>
        <v>Ne</v>
      </c>
    </row>
    <row r="920" spans="1:3" ht="75" x14ac:dyDescent="0.25">
      <c r="A920" s="2" t="s">
        <v>772</v>
      </c>
      <c r="B920" s="669" t="str">
        <f t="shared" si="21"/>
        <v>Remiami projektai, susiję su gamintojų organizacijomis, vietinėmis rinkomis, trumpomis tiekimo grandinėmis ir kokybės schemomis, įskaitant paramą investicijoms, rinkodaros veiklą ir kt. (aktualu rodikliui L802)</v>
      </c>
      <c r="C920" s="668" t="str">
        <f>'10'!O74</f>
        <v>Ne</v>
      </c>
    </row>
    <row r="921" spans="1:3" ht="45" x14ac:dyDescent="0.25">
      <c r="A921" s="2" t="s">
        <v>773</v>
      </c>
      <c r="B921" s="669" t="str">
        <f t="shared" si="21"/>
        <v>Remiami projektai, susiję su atsinaujinančios energijos gamybos pajėgumais, įskaitant biologinę (aktualu rodikliui L803)</v>
      </c>
      <c r="C921" s="668" t="str">
        <f>'10'!O75</f>
        <v>Ne</v>
      </c>
    </row>
    <row r="922" spans="1:3" ht="60" x14ac:dyDescent="0.25">
      <c r="A922" s="2" t="s">
        <v>774</v>
      </c>
      <c r="B922" s="669" t="str">
        <f t="shared" si="21"/>
        <v>Remiami projektai, prisidedantys prie aplinkos tvarumo, klimato kaitos švelninimo bei prisitaikymo prie jos tikslų įgyvendinimo kaimo vietovėse (aktualu rodikliui L804)</v>
      </c>
      <c r="C922" s="668" t="str">
        <f>'10'!O76</f>
        <v>Ne</v>
      </c>
    </row>
    <row r="923" spans="1:3" ht="30" x14ac:dyDescent="0.25">
      <c r="A923" s="2" t="s">
        <v>775</v>
      </c>
      <c r="B923" s="669" t="str">
        <f t="shared" si="21"/>
        <v>Remiami projektai, kurie kuria darbo vietas (aktualu rodikliui L805)</v>
      </c>
      <c r="C923" s="668" t="str">
        <f>'10'!O77</f>
        <v>Ne</v>
      </c>
    </row>
    <row r="924" spans="1:3" ht="30" x14ac:dyDescent="0.25">
      <c r="A924" s="2" t="s">
        <v>776</v>
      </c>
      <c r="B924" s="669" t="str">
        <f t="shared" si="21"/>
        <v>Remiami kaimo verslų, įskaitant bioekonomiką, projektai (aktualu rodikliui L 806)</v>
      </c>
      <c r="C924" s="668" t="str">
        <f>'10'!O78</f>
        <v>Ne</v>
      </c>
    </row>
    <row r="925" spans="1:3" ht="30" x14ac:dyDescent="0.25">
      <c r="A925" s="2" t="s">
        <v>777</v>
      </c>
      <c r="B925" s="669" t="str">
        <f t="shared" si="21"/>
        <v>Remiami projektai, susiję su sumanių kaimų strategijomis (aktualu rodikliui L807)</v>
      </c>
      <c r="C925" s="668" t="str">
        <f>'10'!O79</f>
        <v>Ne</v>
      </c>
    </row>
    <row r="926" spans="1:3" ht="30" x14ac:dyDescent="0.25">
      <c r="A926" s="2" t="s">
        <v>778</v>
      </c>
      <c r="B926" s="669" t="str">
        <f t="shared" si="21"/>
        <v>Remiami projektai, gerinantys paslaugų prieinamumą ir infrastruktūrą (aktualu rodikliui L808)</v>
      </c>
      <c r="C926" s="668" t="str">
        <f>'10'!O80</f>
        <v>Ne</v>
      </c>
    </row>
    <row r="927" spans="1:3" ht="30" x14ac:dyDescent="0.25">
      <c r="A927" s="2" t="s">
        <v>779</v>
      </c>
      <c r="B927" s="669" t="str">
        <f t="shared" si="21"/>
        <v>Remiami socialinės įtraukties projektai (aktualu rodikliui L809)</v>
      </c>
      <c r="C927" s="668" t="str">
        <f>'10'!O81</f>
        <v>Ne</v>
      </c>
    </row>
    <row r="928" spans="1:3" x14ac:dyDescent="0.25">
      <c r="B928" s="645"/>
      <c r="C928" s="681"/>
    </row>
    <row r="929" spans="1:3" x14ac:dyDescent="0.25">
      <c r="A929" s="1"/>
      <c r="B929" s="360"/>
      <c r="C929" s="682" t="str">
        <f>'10'!P6</f>
        <v>13 priemonė</v>
      </c>
    </row>
    <row r="930" spans="1:3" x14ac:dyDescent="0.25">
      <c r="A930" s="2" t="s">
        <v>188</v>
      </c>
      <c r="B930" s="507" t="str">
        <f>B853</f>
        <v>Priemonės pavadinimas</v>
      </c>
      <c r="C930" s="666">
        <f>'10'!P7</f>
        <v>0</v>
      </c>
    </row>
    <row r="931" spans="1:3" x14ac:dyDescent="0.25">
      <c r="A931" s="2" t="s">
        <v>189</v>
      </c>
      <c r="B931" s="667" t="str">
        <f t="shared" ref="B931:B994" si="22">B854</f>
        <v>Priemonės rūšis</v>
      </c>
      <c r="C931" s="666">
        <f>'10'!P8</f>
        <v>0</v>
      </c>
    </row>
    <row r="932" spans="1:3" ht="30" x14ac:dyDescent="0.25">
      <c r="A932" s="2" t="s">
        <v>190</v>
      </c>
      <c r="B932" s="667" t="str">
        <f t="shared" si="22"/>
        <v>VVG teritorijos poreikių, kuriuos tenkina priemonė, skaičius</v>
      </c>
      <c r="C932" s="666">
        <f>'10'!P9</f>
        <v>0</v>
      </c>
    </row>
    <row r="933" spans="1:3" x14ac:dyDescent="0.25">
      <c r="A933" s="2" t="s">
        <v>191</v>
      </c>
      <c r="B933" s="667" t="str">
        <f t="shared" si="22"/>
        <v>BŽŪP tikslų, kuriuos įgyvendina priemonė, skaičius</v>
      </c>
      <c r="C933" s="666">
        <f>'10'!P10</f>
        <v>0</v>
      </c>
    </row>
    <row r="934" spans="1:3" x14ac:dyDescent="0.25">
      <c r="A934" s="2" t="s">
        <v>192</v>
      </c>
      <c r="B934" s="667" t="str">
        <f t="shared" si="22"/>
        <v>Pagrindinis BŽŪP tikslas, kurį įgyvendina VPS priemonė</v>
      </c>
      <c r="C934" s="668" t="str">
        <f>'10'!P11</f>
        <v>Pasirinkite</v>
      </c>
    </row>
    <row r="935" spans="1:3" ht="30" x14ac:dyDescent="0.25">
      <c r="A935" s="2" t="s">
        <v>193</v>
      </c>
      <c r="B935" s="669" t="str">
        <f t="shared" si="22"/>
        <v>Ar priemonė prisideda prie 4 konkretaus BŽŪP tikslo? (tikslas nurodytas 5 lape)</v>
      </c>
      <c r="C935" s="668" t="str">
        <f>'10'!P12</f>
        <v>Ne</v>
      </c>
    </row>
    <row r="936" spans="1:3" ht="30" x14ac:dyDescent="0.25">
      <c r="A936" s="2" t="s">
        <v>194</v>
      </c>
      <c r="B936" s="669" t="str">
        <f t="shared" si="22"/>
        <v>Ar priemonė prisideda prie 5 konkretaus BŽŪP tikslo? (tikslas nurodytas 5 lape)</v>
      </c>
      <c r="C936" s="668" t="str">
        <f>'10'!P13</f>
        <v>Ne</v>
      </c>
    </row>
    <row r="937" spans="1:3" ht="30" x14ac:dyDescent="0.25">
      <c r="A937" s="2" t="s">
        <v>195</v>
      </c>
      <c r="B937" s="669" t="str">
        <f t="shared" si="22"/>
        <v>Ar priemonė prisideda prie 6 konkretaus BŽŪP tikslo? (tikslas nurodytas 5 lape)</v>
      </c>
      <c r="C937" s="668" t="str">
        <f>'10'!P14</f>
        <v>Ne</v>
      </c>
    </row>
    <row r="938" spans="1:3" ht="30" x14ac:dyDescent="0.25">
      <c r="A938" s="2" t="s">
        <v>196</v>
      </c>
      <c r="B938" s="669" t="str">
        <f t="shared" si="22"/>
        <v>Ar priemonė prisideda prie 9 konkretaus BŽŪP tikslo? (tikslas nurodytas 5 lape)</v>
      </c>
      <c r="C938" s="668" t="str">
        <f>'10'!P15</f>
        <v>Ne</v>
      </c>
    </row>
    <row r="939" spans="1:3" x14ac:dyDescent="0.25">
      <c r="A939" s="2" t="s">
        <v>94</v>
      </c>
      <c r="B939" s="671" t="str">
        <f t="shared" si="22"/>
        <v>A dalis. Priemonės intervencijos logika:</v>
      </c>
      <c r="C939" s="672"/>
    </row>
    <row r="940" spans="1:3" ht="45" x14ac:dyDescent="0.25">
      <c r="A940" s="2" t="s">
        <v>197</v>
      </c>
      <c r="B940" s="669" t="str">
        <f t="shared" si="22"/>
        <v>Priemonės tikslas, ryšys su pagrindiniu BŽŪP tikslu ir VVG teritorijos poreikiais (problemomis ir (arba) potencialu), ryšys su VPS tema (jei taikoma)</v>
      </c>
      <c r="C940" s="673">
        <f>'10'!P17</f>
        <v>0</v>
      </c>
    </row>
    <row r="941" spans="1:3" x14ac:dyDescent="0.25">
      <c r="A941" s="2" t="s">
        <v>198</v>
      </c>
      <c r="B941" s="667" t="str">
        <f t="shared" si="22"/>
        <v>Pokytis, kurio siekiama VPS priemone</v>
      </c>
      <c r="C941" s="673">
        <f>'10'!P18</f>
        <v>0</v>
      </c>
    </row>
    <row r="942" spans="1:3" ht="30" x14ac:dyDescent="0.25">
      <c r="A942" s="2" t="s">
        <v>199</v>
      </c>
      <c r="B942" s="507" t="str">
        <f t="shared" si="22"/>
        <v>Kaip priemonė prisidės prie horizontalaus tikslo d įgyvendinimo? (pildoma, jei taikoma)</v>
      </c>
      <c r="C942" s="673">
        <f>'10'!P19</f>
        <v>0</v>
      </c>
    </row>
    <row r="943" spans="1:3" ht="30" x14ac:dyDescent="0.25">
      <c r="A943" s="2" t="s">
        <v>200</v>
      </c>
      <c r="B943" s="507" t="str">
        <f t="shared" si="22"/>
        <v>Kaip priemonė prisidės prie horizontalaus tikslo e įgyvendinimo? (pildoma, jei taikoma)</v>
      </c>
      <c r="C943" s="673">
        <f>'10'!P20</f>
        <v>0</v>
      </c>
    </row>
    <row r="944" spans="1:3" ht="30" x14ac:dyDescent="0.25">
      <c r="A944" s="2" t="s">
        <v>201</v>
      </c>
      <c r="B944" s="507" t="str">
        <f t="shared" si="22"/>
        <v>Kaip priemonė prisidės prie horizontalaus tikslo f įgyvendinimo? (pildoma, jei taikoma)</v>
      </c>
      <c r="C944" s="673">
        <f>'10'!P21</f>
        <v>0</v>
      </c>
    </row>
    <row r="945" spans="1:3" ht="30" x14ac:dyDescent="0.25">
      <c r="A945" s="2" t="s">
        <v>202</v>
      </c>
      <c r="B945" s="507" t="str">
        <f t="shared" si="22"/>
        <v>Kaip priemonė prisidės prie horizontalaus tikslo i įgyvendinimo? (pildoma, jei taikoma)</v>
      </c>
      <c r="C945" s="673">
        <f>'10'!P22</f>
        <v>0</v>
      </c>
    </row>
    <row r="946" spans="1:3" ht="30" x14ac:dyDescent="0.25">
      <c r="A946" s="2" t="s">
        <v>203</v>
      </c>
      <c r="B946" s="671" t="str">
        <f t="shared" si="22"/>
        <v>B dalis. Pareiškėjų ir projektų tinkamumo sąlygos, projektų atrankos principai:</v>
      </c>
      <c r="C946" s="672"/>
    </row>
    <row r="947" spans="1:3" x14ac:dyDescent="0.25">
      <c r="A947" s="2" t="s">
        <v>204</v>
      </c>
      <c r="B947" s="507" t="str">
        <f t="shared" si="22"/>
        <v>Pagal priemonę remiamos veiklos</v>
      </c>
      <c r="C947" s="673">
        <f>'10'!P24</f>
        <v>0</v>
      </c>
    </row>
    <row r="948" spans="1:3" ht="30" x14ac:dyDescent="0.25">
      <c r="A948" s="2" t="s">
        <v>205</v>
      </c>
      <c r="B948" s="667" t="str">
        <f t="shared" si="22"/>
        <v>Tinkami pareiškėjai ir partneriai (jei taikomas reikalavimas projektus įgyvendinti su partneriais)</v>
      </c>
      <c r="C948" s="673">
        <f>'10'!P25</f>
        <v>0</v>
      </c>
    </row>
    <row r="949" spans="1:3" ht="30" x14ac:dyDescent="0.25">
      <c r="A949" s="2" t="s">
        <v>206</v>
      </c>
      <c r="B949" s="667" t="str">
        <f t="shared" si="22"/>
        <v>Priemonės tikslinė grupė (pildoma, jei nesutampa su tinkamais pareiškėjais ir (arba) partneriais)</v>
      </c>
      <c r="C949" s="673">
        <f>'10'!P26</f>
        <v>0</v>
      </c>
    </row>
    <row r="950" spans="1:3" x14ac:dyDescent="0.25">
      <c r="A950" s="2" t="s">
        <v>725</v>
      </c>
      <c r="B950" s="507" t="str">
        <f t="shared" si="22"/>
        <v>Tinkamumo sąlygos pareiškėjams ir projektams</v>
      </c>
      <c r="C950" s="673">
        <f>'10'!P27</f>
        <v>0</v>
      </c>
    </row>
    <row r="951" spans="1:3" x14ac:dyDescent="0.25">
      <c r="A951" s="2" t="s">
        <v>726</v>
      </c>
      <c r="B951" s="669" t="str">
        <f t="shared" si="22"/>
        <v>Projektų atrankos principai</v>
      </c>
      <c r="C951" s="673">
        <f>'10'!P28</f>
        <v>0</v>
      </c>
    </row>
    <row r="952" spans="1:3" x14ac:dyDescent="0.25">
      <c r="A952" s="2" t="s">
        <v>727</v>
      </c>
      <c r="B952" s="507" t="str">
        <f t="shared" si="22"/>
        <v>Planuojamų kvietimų teikti paraiškas skaičius</v>
      </c>
      <c r="C952" s="666">
        <f>'10'!P29</f>
        <v>0</v>
      </c>
    </row>
    <row r="953" spans="1:3" x14ac:dyDescent="0.25">
      <c r="A953" s="2" t="s">
        <v>728</v>
      </c>
      <c r="B953" s="647" t="str">
        <f t="shared" si="22"/>
        <v>C dalis. Paramos dydžiai:</v>
      </c>
      <c r="C953" s="672"/>
    </row>
    <row r="954" spans="1:3" x14ac:dyDescent="0.25">
      <c r="A954" s="2" t="s">
        <v>729</v>
      </c>
      <c r="B954" s="507" t="str">
        <f t="shared" si="22"/>
        <v>Didžiausia paramos suma vietos projektui, Eur</v>
      </c>
      <c r="C954" s="673">
        <f>'10'!P31</f>
        <v>0</v>
      </c>
    </row>
    <row r="955" spans="1:3" x14ac:dyDescent="0.25">
      <c r="A955" s="2" t="s">
        <v>730</v>
      </c>
      <c r="B955" s="507" t="str">
        <f t="shared" si="22"/>
        <v xml:space="preserve">Paramos lyginamoji dalis, proc. </v>
      </c>
      <c r="C955" s="673">
        <f>'10'!P32</f>
        <v>0</v>
      </c>
    </row>
    <row r="956" spans="1:3" x14ac:dyDescent="0.25">
      <c r="A956" s="2" t="s">
        <v>731</v>
      </c>
      <c r="B956" s="507" t="str">
        <f t="shared" si="22"/>
        <v>Planuojama paramos suma priemonei, Eur</v>
      </c>
      <c r="C956" s="674">
        <f>'10'!P33</f>
        <v>0</v>
      </c>
    </row>
    <row r="957" spans="1:3" x14ac:dyDescent="0.25">
      <c r="A957" s="2" t="s">
        <v>732</v>
      </c>
      <c r="B957" s="507" t="str">
        <f t="shared" si="22"/>
        <v>Planuojama paremti projektų (rodiklis L700)</v>
      </c>
      <c r="C957" s="675">
        <f>'10'!P34</f>
        <v>0</v>
      </c>
    </row>
    <row r="958" spans="1:3" x14ac:dyDescent="0.25">
      <c r="A958" s="2" t="s">
        <v>733</v>
      </c>
      <c r="B958" s="507" t="str">
        <f t="shared" si="22"/>
        <v>Paaiškinimas, kaip nustatyta rodiklio L700 reikšmė</v>
      </c>
      <c r="C958" s="673">
        <f>'10'!P35</f>
        <v>0</v>
      </c>
    </row>
    <row r="959" spans="1:3" ht="30" x14ac:dyDescent="0.25">
      <c r="A959" s="2" t="s">
        <v>734</v>
      </c>
      <c r="B959" s="647" t="str">
        <f t="shared" si="22"/>
        <v>D dalis. Priemonės indėlis į ES ir nacionalinių horizontaliųjų principų įgyvendinimą:</v>
      </c>
      <c r="C959" s="672"/>
    </row>
    <row r="960" spans="1:3" x14ac:dyDescent="0.25">
      <c r="A960" s="2" t="s">
        <v>735</v>
      </c>
      <c r="B960" s="676" t="str">
        <f t="shared" si="22"/>
        <v>Subregioninės vietovės principas:</v>
      </c>
      <c r="C960" s="672"/>
    </row>
    <row r="961" spans="1:3" ht="30" x14ac:dyDescent="0.25">
      <c r="A961" s="2" t="s">
        <v>736</v>
      </c>
      <c r="B961" s="507" t="str">
        <f t="shared" si="22"/>
        <v>Ar siekiama, kad pagal priemonę finansuojami projektai apimtų visas VVG teritorijos seniūnijas?</v>
      </c>
      <c r="C961" s="668" t="str">
        <f>'10'!P38</f>
        <v>Ne</v>
      </c>
    </row>
    <row r="962" spans="1:3" x14ac:dyDescent="0.25">
      <c r="A962" s="2" t="s">
        <v>737</v>
      </c>
      <c r="B962" s="507" t="str">
        <f t="shared" si="22"/>
        <v>Pasirinkimo pagrindimas</v>
      </c>
      <c r="C962" s="673">
        <f>'10'!P39</f>
        <v>0</v>
      </c>
    </row>
    <row r="963" spans="1:3" x14ac:dyDescent="0.25">
      <c r="A963" s="2" t="s">
        <v>738</v>
      </c>
      <c r="B963" s="676" t="str">
        <f t="shared" si="22"/>
        <v>Partnerystės principas:</v>
      </c>
      <c r="C963" s="672"/>
    </row>
    <row r="964" spans="1:3" ht="30" x14ac:dyDescent="0.25">
      <c r="A964" s="2" t="s">
        <v>739</v>
      </c>
      <c r="B964" s="507" t="str">
        <f t="shared" si="22"/>
        <v>Ar siekiama, kad pagal priemonę finansuojami projektai būtų vykdomi su partneriais?</v>
      </c>
      <c r="C964" s="668" t="str">
        <f>'10'!P41</f>
        <v>Ne</v>
      </c>
    </row>
    <row r="965" spans="1:3" x14ac:dyDescent="0.25">
      <c r="A965" s="2" t="s">
        <v>740</v>
      </c>
      <c r="B965" s="507" t="str">
        <f t="shared" si="22"/>
        <v>Pasirinkimo pagrindimas</v>
      </c>
      <c r="C965" s="673">
        <f>'10'!P42</f>
        <v>0</v>
      </c>
    </row>
    <row r="966" spans="1:3" x14ac:dyDescent="0.25">
      <c r="A966" s="2" t="s">
        <v>741</v>
      </c>
      <c r="B966" s="676" t="str">
        <f t="shared" si="22"/>
        <v>Inovacijų principas:</v>
      </c>
      <c r="C966" s="672"/>
    </row>
    <row r="967" spans="1:3" ht="30" x14ac:dyDescent="0.25">
      <c r="A967" s="2" t="s">
        <v>742</v>
      </c>
      <c r="B967" s="507" t="str">
        <f t="shared" si="22"/>
        <v>Ar siekiama, kad pagal priemonę finansuojami projektai būtų skirti inovacijoms vietos lygiu diegti?</v>
      </c>
      <c r="C967" s="668" t="str">
        <f>'10'!P44</f>
        <v>Ne</v>
      </c>
    </row>
    <row r="968" spans="1:3" x14ac:dyDescent="0.25">
      <c r="A968" s="2" t="s">
        <v>743</v>
      </c>
      <c r="B968" s="507" t="str">
        <f t="shared" si="22"/>
        <v>Pasirinkimo pagrindimas</v>
      </c>
      <c r="C968" s="673">
        <f>'10'!P45</f>
        <v>0</v>
      </c>
    </row>
    <row r="969" spans="1:3" ht="30" x14ac:dyDescent="0.25">
      <c r="A969" s="2" t="s">
        <v>744</v>
      </c>
      <c r="B969" s="507" t="str">
        <f t="shared" si="22"/>
        <v>Planuojama paremti projektų, skirtų inovacijoms vietos lygiu diegti (rodiklis L710)</v>
      </c>
      <c r="C969" s="675">
        <f>'10'!P46</f>
        <v>0</v>
      </c>
    </row>
    <row r="970" spans="1:3" x14ac:dyDescent="0.25">
      <c r="A970" s="2" t="s">
        <v>745</v>
      </c>
      <c r="B970" s="676" t="str">
        <f t="shared" si="22"/>
        <v>Lyčių lygybė ir nediskriminavimas:</v>
      </c>
      <c r="C970" s="672"/>
    </row>
    <row r="971" spans="1:3" ht="30" x14ac:dyDescent="0.25">
      <c r="A971" s="2" t="s">
        <v>746</v>
      </c>
      <c r="B971" s="507" t="str">
        <f t="shared" si="22"/>
        <v>Ar pagal priemonę finansuojami projektai, skirti lyčių lygybei ir nediskriminavimui?</v>
      </c>
      <c r="C971" s="668" t="str">
        <f>'10'!P48</f>
        <v>Ne</v>
      </c>
    </row>
    <row r="972" spans="1:3" x14ac:dyDescent="0.25">
      <c r="A972" s="2" t="s">
        <v>747</v>
      </c>
      <c r="B972" s="507" t="str">
        <f t="shared" si="22"/>
        <v>Pasirinkimo pagrindimas (jei taip, kaip bus užtikrinta)</v>
      </c>
      <c r="C972" s="673">
        <f>'10'!P49</f>
        <v>0</v>
      </c>
    </row>
    <row r="973" spans="1:3" x14ac:dyDescent="0.25">
      <c r="A973" s="2" t="s">
        <v>748</v>
      </c>
      <c r="B973" s="676" t="str">
        <f t="shared" si="22"/>
        <v>Jaunimas:</v>
      </c>
      <c r="C973" s="672"/>
    </row>
    <row r="974" spans="1:3" ht="30" x14ac:dyDescent="0.25">
      <c r="A974" s="2" t="s">
        <v>749</v>
      </c>
      <c r="B974" s="507" t="str">
        <f t="shared" si="22"/>
        <v>Ar pagal priemonę finansuojami projektai, skirti jaunimui?</v>
      </c>
      <c r="C974" s="668" t="str">
        <f>'10'!P51</f>
        <v>Ne</v>
      </c>
    </row>
    <row r="975" spans="1:3" x14ac:dyDescent="0.25">
      <c r="A975" s="2" t="s">
        <v>750</v>
      </c>
      <c r="B975" s="507" t="str">
        <f t="shared" si="22"/>
        <v>Pasirinkimo pagrindimas (jei taip, kaip bus užtikrinta)</v>
      </c>
      <c r="C975" s="673">
        <f>'10'!P52</f>
        <v>0</v>
      </c>
    </row>
    <row r="976" spans="1:3" x14ac:dyDescent="0.25">
      <c r="A976" s="2" t="s">
        <v>751</v>
      </c>
      <c r="B976" s="671" t="str">
        <f t="shared" si="22"/>
        <v>E dalis. Priemonės rezultato rodikliai:</v>
      </c>
      <c r="C976" s="672"/>
    </row>
    <row r="977" spans="1:3" x14ac:dyDescent="0.25">
      <c r="A977" s="2" t="s">
        <v>752</v>
      </c>
      <c r="B977" s="676" t="str">
        <f t="shared" si="22"/>
        <v>SP rezultato rodiklių taikymas priemonei:</v>
      </c>
      <c r="C977" s="672"/>
    </row>
    <row r="978" spans="1:3" x14ac:dyDescent="0.25">
      <c r="A978" s="2" t="s">
        <v>753</v>
      </c>
      <c r="B978" s="677" t="str">
        <f t="shared" si="22"/>
        <v>R.3</v>
      </c>
      <c r="C978" s="683" t="str">
        <f>'10'!P55</f>
        <v>Ne</v>
      </c>
    </row>
    <row r="979" spans="1:3" x14ac:dyDescent="0.25">
      <c r="A979" s="2" t="s">
        <v>754</v>
      </c>
      <c r="B979" s="677" t="str">
        <f t="shared" si="22"/>
        <v>R.37</v>
      </c>
      <c r="C979" s="683" t="str">
        <f>'10'!P56</f>
        <v>Ne</v>
      </c>
    </row>
    <row r="980" spans="1:3" x14ac:dyDescent="0.25">
      <c r="A980" s="2" t="s">
        <v>755</v>
      </c>
      <c r="B980" s="677" t="str">
        <f t="shared" si="22"/>
        <v>R.39</v>
      </c>
      <c r="C980" s="683" t="str">
        <f>'10'!P57</f>
        <v>Ne</v>
      </c>
    </row>
    <row r="981" spans="1:3" x14ac:dyDescent="0.25">
      <c r="A981" s="2" t="s">
        <v>756</v>
      </c>
      <c r="B981" s="677" t="str">
        <f t="shared" si="22"/>
        <v>R.41</v>
      </c>
      <c r="C981" s="683" t="str">
        <f>'10'!P58</f>
        <v>Ne</v>
      </c>
    </row>
    <row r="982" spans="1:3" x14ac:dyDescent="0.25">
      <c r="A982" s="2" t="s">
        <v>757</v>
      </c>
      <c r="B982" s="677" t="str">
        <f t="shared" si="22"/>
        <v>R.42</v>
      </c>
      <c r="C982" s="683" t="str">
        <f>'10'!P59</f>
        <v>Ne</v>
      </c>
    </row>
    <row r="983" spans="1:3" x14ac:dyDescent="0.25">
      <c r="A983" s="2" t="s">
        <v>758</v>
      </c>
      <c r="B983" s="676" t="str">
        <f t="shared" si="22"/>
        <v>VPS rodiklių taikymas priemonei:</v>
      </c>
      <c r="C983" s="684"/>
    </row>
    <row r="984" spans="1:3" x14ac:dyDescent="0.25">
      <c r="A984" s="2" t="s">
        <v>759</v>
      </c>
      <c r="B984" s="677" t="str">
        <f t="shared" si="22"/>
        <v>ŠAKI-P.1</v>
      </c>
      <c r="C984" s="683" t="str">
        <f>'10'!P61</f>
        <v>Ne</v>
      </c>
    </row>
    <row r="985" spans="1:3" x14ac:dyDescent="0.25">
      <c r="A985" s="2" t="s">
        <v>760</v>
      </c>
      <c r="B985" s="677" t="str">
        <f t="shared" si="22"/>
        <v>ŠAKI-P.2</v>
      </c>
      <c r="C985" s="683" t="str">
        <f>'10'!P62</f>
        <v>Ne</v>
      </c>
    </row>
    <row r="986" spans="1:3" x14ac:dyDescent="0.25">
      <c r="A986" s="2" t="s">
        <v>761</v>
      </c>
      <c r="B986" s="677" t="str">
        <f t="shared" si="22"/>
        <v>ŠAKI-P.3</v>
      </c>
      <c r="C986" s="683" t="str">
        <f>'10'!P63</f>
        <v>Ne</v>
      </c>
    </row>
    <row r="987" spans="1:3" x14ac:dyDescent="0.25">
      <c r="A987" s="2" t="s">
        <v>762</v>
      </c>
      <c r="B987" s="677" t="str">
        <f t="shared" si="22"/>
        <v>ŠAKI-P.4</v>
      </c>
      <c r="C987" s="683" t="str">
        <f>'10'!P64</f>
        <v>Ne</v>
      </c>
    </row>
    <row r="988" spans="1:3" x14ac:dyDescent="0.25">
      <c r="A988" s="2" t="s">
        <v>763</v>
      </c>
      <c r="B988" s="677" t="str">
        <f t="shared" si="22"/>
        <v>ŠAKI-P.5</v>
      </c>
      <c r="C988" s="683" t="str">
        <f>'10'!P65</f>
        <v>Ne</v>
      </c>
    </row>
    <row r="989" spans="1:3" x14ac:dyDescent="0.25">
      <c r="A989" s="2" t="s">
        <v>764</v>
      </c>
      <c r="B989" s="677" t="str">
        <f t="shared" si="22"/>
        <v>ŠAKI-P.6</v>
      </c>
      <c r="C989" s="683" t="str">
        <f>'10'!P66</f>
        <v>Ne</v>
      </c>
    </row>
    <row r="990" spans="1:3" x14ac:dyDescent="0.25">
      <c r="A990" s="2" t="s">
        <v>765</v>
      </c>
      <c r="B990" s="677" t="str">
        <f t="shared" si="22"/>
        <v>ŠAKI-P.7</v>
      </c>
      <c r="C990" s="683" t="str">
        <f>'10'!P67</f>
        <v>Ne</v>
      </c>
    </row>
    <row r="991" spans="1:3" x14ac:dyDescent="0.25">
      <c r="A991" s="2" t="s">
        <v>766</v>
      </c>
      <c r="B991" s="677" t="str">
        <f t="shared" si="22"/>
        <v>ŠAKI-P.8</v>
      </c>
      <c r="C991" s="683" t="str">
        <f>'10'!P68</f>
        <v>Ne</v>
      </c>
    </row>
    <row r="992" spans="1:3" x14ac:dyDescent="0.25">
      <c r="A992" s="2" t="s">
        <v>767</v>
      </c>
      <c r="B992" s="677" t="str">
        <f t="shared" si="22"/>
        <v>ŠAKI-P.9</v>
      </c>
      <c r="C992" s="683" t="str">
        <f>'10'!P69</f>
        <v>Ne</v>
      </c>
    </row>
    <row r="993" spans="1:3" x14ac:dyDescent="0.25">
      <c r="A993" s="2" t="s">
        <v>768</v>
      </c>
      <c r="B993" s="679" t="str">
        <f t="shared" si="22"/>
        <v>ŠAKI-P.10</v>
      </c>
      <c r="C993" s="685" t="str">
        <f>'10'!P70</f>
        <v>Ne</v>
      </c>
    </row>
    <row r="994" spans="1:3" x14ac:dyDescent="0.25">
      <c r="A994" s="2" t="s">
        <v>769</v>
      </c>
      <c r="B994" s="671" t="str">
        <f t="shared" si="22"/>
        <v>F dalis. Pagal priemonę remiamų projektų pobūdis:</v>
      </c>
      <c r="C994" s="672"/>
    </row>
    <row r="995" spans="1:3" x14ac:dyDescent="0.25">
      <c r="A995" s="2" t="s">
        <v>770</v>
      </c>
      <c r="B995" s="667" t="str">
        <f t="shared" ref="B995:B1004" si="23">B918</f>
        <v>Remiami pelno projektai</v>
      </c>
      <c r="C995" s="668" t="str">
        <f>'10'!P72</f>
        <v>Ne</v>
      </c>
    </row>
    <row r="996" spans="1:3" ht="60" x14ac:dyDescent="0.25">
      <c r="A996" s="2" t="s">
        <v>771</v>
      </c>
      <c r="B996" s="669" t="str">
        <f t="shared" si="23"/>
        <v>Remiami projektai, susiję su žinių perdavimu, įskaitant konsultacijas, mokymą ir keitimąsi žiniomis apie tvarią, ekonominę, socialinę, aplinką ir klimatą tausojančią veiklą (aktualu rodikliui L801)</v>
      </c>
      <c r="C996" s="668" t="str">
        <f>'10'!P73</f>
        <v>Ne</v>
      </c>
    </row>
    <row r="997" spans="1:3" ht="75" x14ac:dyDescent="0.25">
      <c r="A997" s="2" t="s">
        <v>772</v>
      </c>
      <c r="B997" s="669" t="str">
        <f t="shared" si="23"/>
        <v>Remiami projektai, susiję su gamintojų organizacijomis, vietinėmis rinkomis, trumpomis tiekimo grandinėmis ir kokybės schemomis, įskaitant paramą investicijoms, rinkodaros veiklą ir kt. (aktualu rodikliui L802)</v>
      </c>
      <c r="C997" s="668" t="str">
        <f>'10'!P74</f>
        <v>Ne</v>
      </c>
    </row>
    <row r="998" spans="1:3" ht="45" x14ac:dyDescent="0.25">
      <c r="A998" s="2" t="s">
        <v>773</v>
      </c>
      <c r="B998" s="669" t="str">
        <f t="shared" si="23"/>
        <v>Remiami projektai, susiję su atsinaujinančios energijos gamybos pajėgumais, įskaitant biologinę (aktualu rodikliui L803)</v>
      </c>
      <c r="C998" s="668" t="str">
        <f>'10'!P75</f>
        <v>Ne</v>
      </c>
    </row>
    <row r="999" spans="1:3" ht="60" x14ac:dyDescent="0.25">
      <c r="A999" s="2" t="s">
        <v>774</v>
      </c>
      <c r="B999" s="669" t="str">
        <f t="shared" si="23"/>
        <v>Remiami projektai, prisidedantys prie aplinkos tvarumo, klimato kaitos švelninimo bei prisitaikymo prie jos tikslų įgyvendinimo kaimo vietovėse (aktualu rodikliui L804)</v>
      </c>
      <c r="C999" s="668" t="str">
        <f>'10'!P76</f>
        <v>Ne</v>
      </c>
    </row>
    <row r="1000" spans="1:3" ht="30" x14ac:dyDescent="0.25">
      <c r="A1000" s="2" t="s">
        <v>775</v>
      </c>
      <c r="B1000" s="669" t="str">
        <f t="shared" si="23"/>
        <v>Remiami projektai, kurie kuria darbo vietas (aktualu rodikliui L805)</v>
      </c>
      <c r="C1000" s="668" t="str">
        <f>'10'!P77</f>
        <v>Ne</v>
      </c>
    </row>
    <row r="1001" spans="1:3" ht="30" x14ac:dyDescent="0.25">
      <c r="A1001" s="2" t="s">
        <v>776</v>
      </c>
      <c r="B1001" s="669" t="str">
        <f t="shared" si="23"/>
        <v>Remiami kaimo verslų, įskaitant bioekonomiką, projektai (aktualu rodikliui L 806)</v>
      </c>
      <c r="C1001" s="668" t="str">
        <f>'10'!P78</f>
        <v>Ne</v>
      </c>
    </row>
    <row r="1002" spans="1:3" ht="30" x14ac:dyDescent="0.25">
      <c r="A1002" s="2" t="s">
        <v>777</v>
      </c>
      <c r="B1002" s="669" t="str">
        <f t="shared" si="23"/>
        <v>Remiami projektai, susiję su sumanių kaimų strategijomis (aktualu rodikliui L807)</v>
      </c>
      <c r="C1002" s="668" t="str">
        <f>'10'!P79</f>
        <v>Ne</v>
      </c>
    </row>
    <row r="1003" spans="1:3" ht="30" x14ac:dyDescent="0.25">
      <c r="A1003" s="2" t="s">
        <v>778</v>
      </c>
      <c r="B1003" s="669" t="str">
        <f t="shared" si="23"/>
        <v>Remiami projektai, gerinantys paslaugų prieinamumą ir infrastruktūrą (aktualu rodikliui L808)</v>
      </c>
      <c r="C1003" s="668" t="str">
        <f>'10'!P80</f>
        <v>Ne</v>
      </c>
    </row>
    <row r="1004" spans="1:3" ht="30" x14ac:dyDescent="0.25">
      <c r="A1004" s="2" t="s">
        <v>779</v>
      </c>
      <c r="B1004" s="669" t="str">
        <f t="shared" si="23"/>
        <v>Remiami socialinės įtraukties projektai (aktualu rodikliui L809)</v>
      </c>
      <c r="C1004" s="668" t="str">
        <f>'10'!P81</f>
        <v>Ne</v>
      </c>
    </row>
    <row r="1005" spans="1:3" x14ac:dyDescent="0.25">
      <c r="B1005" s="645"/>
      <c r="C1005" s="681"/>
    </row>
    <row r="1006" spans="1:3" x14ac:dyDescent="0.25">
      <c r="A1006" s="1"/>
      <c r="B1006" s="360"/>
      <c r="C1006" s="682" t="str">
        <f>'10'!Q6</f>
        <v>14 priemonė</v>
      </c>
    </row>
    <row r="1007" spans="1:3" x14ac:dyDescent="0.25">
      <c r="A1007" s="2" t="s">
        <v>188</v>
      </c>
      <c r="B1007" s="507" t="str">
        <f>B930</f>
        <v>Priemonės pavadinimas</v>
      </c>
      <c r="C1007" s="666">
        <f>'10'!Q7</f>
        <v>0</v>
      </c>
    </row>
    <row r="1008" spans="1:3" x14ac:dyDescent="0.25">
      <c r="A1008" s="2" t="s">
        <v>189</v>
      </c>
      <c r="B1008" s="667" t="str">
        <f t="shared" ref="B1008:B1071" si="24">B931</f>
        <v>Priemonės rūšis</v>
      </c>
      <c r="C1008" s="666">
        <f>'10'!Q8</f>
        <v>0</v>
      </c>
    </row>
    <row r="1009" spans="1:3" ht="30" x14ac:dyDescent="0.25">
      <c r="A1009" s="2" t="s">
        <v>190</v>
      </c>
      <c r="B1009" s="667" t="str">
        <f t="shared" si="24"/>
        <v>VVG teritorijos poreikių, kuriuos tenkina priemonė, skaičius</v>
      </c>
      <c r="C1009" s="666">
        <f>'10'!Q9</f>
        <v>0</v>
      </c>
    </row>
    <row r="1010" spans="1:3" x14ac:dyDescent="0.25">
      <c r="A1010" s="2" t="s">
        <v>191</v>
      </c>
      <c r="B1010" s="667" t="str">
        <f t="shared" si="24"/>
        <v>BŽŪP tikslų, kuriuos įgyvendina priemonė, skaičius</v>
      </c>
      <c r="C1010" s="666">
        <f>'10'!Q10</f>
        <v>0</v>
      </c>
    </row>
    <row r="1011" spans="1:3" x14ac:dyDescent="0.25">
      <c r="A1011" s="2" t="s">
        <v>192</v>
      </c>
      <c r="B1011" s="667" t="str">
        <f t="shared" si="24"/>
        <v>Pagrindinis BŽŪP tikslas, kurį įgyvendina VPS priemonė</v>
      </c>
      <c r="C1011" s="668" t="str">
        <f>'10'!Q11</f>
        <v>Pasirinkite</v>
      </c>
    </row>
    <row r="1012" spans="1:3" ht="30" x14ac:dyDescent="0.25">
      <c r="A1012" s="2" t="s">
        <v>193</v>
      </c>
      <c r="B1012" s="669" t="str">
        <f t="shared" si="24"/>
        <v>Ar priemonė prisideda prie 4 konkretaus BŽŪP tikslo? (tikslas nurodytas 5 lape)</v>
      </c>
      <c r="C1012" s="668" t="str">
        <f>'10'!Q12</f>
        <v>Ne</v>
      </c>
    </row>
    <row r="1013" spans="1:3" ht="30" x14ac:dyDescent="0.25">
      <c r="A1013" s="2" t="s">
        <v>194</v>
      </c>
      <c r="B1013" s="669" t="str">
        <f t="shared" si="24"/>
        <v>Ar priemonė prisideda prie 5 konkretaus BŽŪP tikslo? (tikslas nurodytas 5 lape)</v>
      </c>
      <c r="C1013" s="668" t="str">
        <f>'10'!Q13</f>
        <v>Ne</v>
      </c>
    </row>
    <row r="1014" spans="1:3" ht="30" x14ac:dyDescent="0.25">
      <c r="A1014" s="2" t="s">
        <v>195</v>
      </c>
      <c r="B1014" s="669" t="str">
        <f t="shared" si="24"/>
        <v>Ar priemonė prisideda prie 6 konkretaus BŽŪP tikslo? (tikslas nurodytas 5 lape)</v>
      </c>
      <c r="C1014" s="668" t="str">
        <f>'10'!Q14</f>
        <v>Ne</v>
      </c>
    </row>
    <row r="1015" spans="1:3" ht="30" x14ac:dyDescent="0.25">
      <c r="A1015" s="2" t="s">
        <v>196</v>
      </c>
      <c r="B1015" s="669" t="str">
        <f t="shared" si="24"/>
        <v>Ar priemonė prisideda prie 9 konkretaus BŽŪP tikslo? (tikslas nurodytas 5 lape)</v>
      </c>
      <c r="C1015" s="668" t="str">
        <f>'10'!Q15</f>
        <v>Ne</v>
      </c>
    </row>
    <row r="1016" spans="1:3" x14ac:dyDescent="0.25">
      <c r="A1016" s="2" t="s">
        <v>94</v>
      </c>
      <c r="B1016" s="671" t="str">
        <f t="shared" si="24"/>
        <v>A dalis. Priemonės intervencijos logika:</v>
      </c>
      <c r="C1016" s="672"/>
    </row>
    <row r="1017" spans="1:3" ht="45" x14ac:dyDescent="0.25">
      <c r="A1017" s="2" t="s">
        <v>197</v>
      </c>
      <c r="B1017" s="669" t="str">
        <f t="shared" si="24"/>
        <v>Priemonės tikslas, ryšys su pagrindiniu BŽŪP tikslu ir VVG teritorijos poreikiais (problemomis ir (arba) potencialu), ryšys su VPS tema (jei taikoma)</v>
      </c>
      <c r="C1017" s="673">
        <f>'10'!Q17</f>
        <v>0</v>
      </c>
    </row>
    <row r="1018" spans="1:3" x14ac:dyDescent="0.25">
      <c r="A1018" s="2" t="s">
        <v>198</v>
      </c>
      <c r="B1018" s="667" t="str">
        <f t="shared" si="24"/>
        <v>Pokytis, kurio siekiama VPS priemone</v>
      </c>
      <c r="C1018" s="673">
        <f>'10'!Q18</f>
        <v>0</v>
      </c>
    </row>
    <row r="1019" spans="1:3" ht="30" x14ac:dyDescent="0.25">
      <c r="A1019" s="2" t="s">
        <v>199</v>
      </c>
      <c r="B1019" s="507" t="str">
        <f t="shared" si="24"/>
        <v>Kaip priemonė prisidės prie horizontalaus tikslo d įgyvendinimo? (pildoma, jei taikoma)</v>
      </c>
      <c r="C1019" s="673">
        <f>'10'!Q19</f>
        <v>0</v>
      </c>
    </row>
    <row r="1020" spans="1:3" ht="30" x14ac:dyDescent="0.25">
      <c r="A1020" s="2" t="s">
        <v>200</v>
      </c>
      <c r="B1020" s="507" t="str">
        <f t="shared" si="24"/>
        <v>Kaip priemonė prisidės prie horizontalaus tikslo e įgyvendinimo? (pildoma, jei taikoma)</v>
      </c>
      <c r="C1020" s="673">
        <f>'10'!Q20</f>
        <v>0</v>
      </c>
    </row>
    <row r="1021" spans="1:3" ht="30" x14ac:dyDescent="0.25">
      <c r="A1021" s="2" t="s">
        <v>201</v>
      </c>
      <c r="B1021" s="507" t="str">
        <f t="shared" si="24"/>
        <v>Kaip priemonė prisidės prie horizontalaus tikslo f įgyvendinimo? (pildoma, jei taikoma)</v>
      </c>
      <c r="C1021" s="673">
        <f>'10'!Q21</f>
        <v>0</v>
      </c>
    </row>
    <row r="1022" spans="1:3" ht="30" x14ac:dyDescent="0.25">
      <c r="A1022" s="2" t="s">
        <v>202</v>
      </c>
      <c r="B1022" s="507" t="str">
        <f t="shared" si="24"/>
        <v>Kaip priemonė prisidės prie horizontalaus tikslo i įgyvendinimo? (pildoma, jei taikoma)</v>
      </c>
      <c r="C1022" s="673">
        <f>'10'!Q22</f>
        <v>0</v>
      </c>
    </row>
    <row r="1023" spans="1:3" ht="30" x14ac:dyDescent="0.25">
      <c r="A1023" s="2" t="s">
        <v>203</v>
      </c>
      <c r="B1023" s="671" t="str">
        <f t="shared" si="24"/>
        <v>B dalis. Pareiškėjų ir projektų tinkamumo sąlygos, projektų atrankos principai:</v>
      </c>
      <c r="C1023" s="672"/>
    </row>
    <row r="1024" spans="1:3" x14ac:dyDescent="0.25">
      <c r="A1024" s="2" t="s">
        <v>204</v>
      </c>
      <c r="B1024" s="507" t="str">
        <f t="shared" si="24"/>
        <v>Pagal priemonę remiamos veiklos</v>
      </c>
      <c r="C1024" s="673">
        <f>'10'!Q24</f>
        <v>0</v>
      </c>
    </row>
    <row r="1025" spans="1:3" ht="30" x14ac:dyDescent="0.25">
      <c r="A1025" s="2" t="s">
        <v>205</v>
      </c>
      <c r="B1025" s="667" t="str">
        <f t="shared" si="24"/>
        <v>Tinkami pareiškėjai ir partneriai (jei taikomas reikalavimas projektus įgyvendinti su partneriais)</v>
      </c>
      <c r="C1025" s="673">
        <f>'10'!Q25</f>
        <v>0</v>
      </c>
    </row>
    <row r="1026" spans="1:3" ht="30" x14ac:dyDescent="0.25">
      <c r="A1026" s="2" t="s">
        <v>206</v>
      </c>
      <c r="B1026" s="667" t="str">
        <f t="shared" si="24"/>
        <v>Priemonės tikslinė grupė (pildoma, jei nesutampa su tinkamais pareiškėjais ir (arba) partneriais)</v>
      </c>
      <c r="C1026" s="673">
        <f>'10'!Q26</f>
        <v>0</v>
      </c>
    </row>
    <row r="1027" spans="1:3" x14ac:dyDescent="0.25">
      <c r="A1027" s="2" t="s">
        <v>725</v>
      </c>
      <c r="B1027" s="507" t="str">
        <f t="shared" si="24"/>
        <v>Tinkamumo sąlygos pareiškėjams ir projektams</v>
      </c>
      <c r="C1027" s="673">
        <f>'10'!Q27</f>
        <v>0</v>
      </c>
    </row>
    <row r="1028" spans="1:3" x14ac:dyDescent="0.25">
      <c r="A1028" s="2" t="s">
        <v>726</v>
      </c>
      <c r="B1028" s="669" t="str">
        <f t="shared" si="24"/>
        <v>Projektų atrankos principai</v>
      </c>
      <c r="C1028" s="673">
        <f>'10'!Q28</f>
        <v>0</v>
      </c>
    </row>
    <row r="1029" spans="1:3" x14ac:dyDescent="0.25">
      <c r="A1029" s="2" t="s">
        <v>727</v>
      </c>
      <c r="B1029" s="507" t="str">
        <f t="shared" si="24"/>
        <v>Planuojamų kvietimų teikti paraiškas skaičius</v>
      </c>
      <c r="C1029" s="666">
        <f>'10'!Q29</f>
        <v>0</v>
      </c>
    </row>
    <row r="1030" spans="1:3" x14ac:dyDescent="0.25">
      <c r="A1030" s="2" t="s">
        <v>728</v>
      </c>
      <c r="B1030" s="647" t="str">
        <f t="shared" si="24"/>
        <v>C dalis. Paramos dydžiai:</v>
      </c>
      <c r="C1030" s="672"/>
    </row>
    <row r="1031" spans="1:3" x14ac:dyDescent="0.25">
      <c r="A1031" s="2" t="s">
        <v>729</v>
      </c>
      <c r="B1031" s="507" t="str">
        <f t="shared" si="24"/>
        <v>Didžiausia paramos suma vietos projektui, Eur</v>
      </c>
      <c r="C1031" s="673">
        <f>'10'!Q31</f>
        <v>0</v>
      </c>
    </row>
    <row r="1032" spans="1:3" x14ac:dyDescent="0.25">
      <c r="A1032" s="2" t="s">
        <v>730</v>
      </c>
      <c r="B1032" s="507" t="str">
        <f t="shared" si="24"/>
        <v xml:space="preserve">Paramos lyginamoji dalis, proc. </v>
      </c>
      <c r="C1032" s="673">
        <f>'10'!Q32</f>
        <v>0</v>
      </c>
    </row>
    <row r="1033" spans="1:3" x14ac:dyDescent="0.25">
      <c r="A1033" s="2" t="s">
        <v>731</v>
      </c>
      <c r="B1033" s="507" t="str">
        <f t="shared" si="24"/>
        <v>Planuojama paramos suma priemonei, Eur</v>
      </c>
      <c r="C1033" s="674">
        <f>'10'!Q33</f>
        <v>0</v>
      </c>
    </row>
    <row r="1034" spans="1:3" x14ac:dyDescent="0.25">
      <c r="A1034" s="2" t="s">
        <v>732</v>
      </c>
      <c r="B1034" s="507" t="str">
        <f t="shared" si="24"/>
        <v>Planuojama paremti projektų (rodiklis L700)</v>
      </c>
      <c r="C1034" s="675">
        <f>'10'!Q34</f>
        <v>0</v>
      </c>
    </row>
    <row r="1035" spans="1:3" x14ac:dyDescent="0.25">
      <c r="A1035" s="2" t="s">
        <v>733</v>
      </c>
      <c r="B1035" s="507" t="str">
        <f t="shared" si="24"/>
        <v>Paaiškinimas, kaip nustatyta rodiklio L700 reikšmė</v>
      </c>
      <c r="C1035" s="673">
        <f>'10'!Q35</f>
        <v>0</v>
      </c>
    </row>
    <row r="1036" spans="1:3" ht="30" x14ac:dyDescent="0.25">
      <c r="A1036" s="2" t="s">
        <v>734</v>
      </c>
      <c r="B1036" s="647" t="str">
        <f t="shared" si="24"/>
        <v>D dalis. Priemonės indėlis į ES ir nacionalinių horizontaliųjų principų įgyvendinimą:</v>
      </c>
      <c r="C1036" s="672"/>
    </row>
    <row r="1037" spans="1:3" x14ac:dyDescent="0.25">
      <c r="A1037" s="2" t="s">
        <v>735</v>
      </c>
      <c r="B1037" s="676" t="str">
        <f t="shared" si="24"/>
        <v>Subregioninės vietovės principas:</v>
      </c>
      <c r="C1037" s="672"/>
    </row>
    <row r="1038" spans="1:3" ht="30" x14ac:dyDescent="0.25">
      <c r="A1038" s="2" t="s">
        <v>736</v>
      </c>
      <c r="B1038" s="507" t="str">
        <f t="shared" si="24"/>
        <v>Ar siekiama, kad pagal priemonę finansuojami projektai apimtų visas VVG teritorijos seniūnijas?</v>
      </c>
      <c r="C1038" s="668" t="str">
        <f>'10'!Q38</f>
        <v>Ne</v>
      </c>
    </row>
    <row r="1039" spans="1:3" x14ac:dyDescent="0.25">
      <c r="A1039" s="2" t="s">
        <v>737</v>
      </c>
      <c r="B1039" s="507" t="str">
        <f t="shared" si="24"/>
        <v>Pasirinkimo pagrindimas</v>
      </c>
      <c r="C1039" s="673">
        <f>'10'!Q39</f>
        <v>0</v>
      </c>
    </row>
    <row r="1040" spans="1:3" x14ac:dyDescent="0.25">
      <c r="A1040" s="2" t="s">
        <v>738</v>
      </c>
      <c r="B1040" s="676" t="str">
        <f t="shared" si="24"/>
        <v>Partnerystės principas:</v>
      </c>
      <c r="C1040" s="672"/>
    </row>
    <row r="1041" spans="1:3" ht="30" x14ac:dyDescent="0.25">
      <c r="A1041" s="2" t="s">
        <v>739</v>
      </c>
      <c r="B1041" s="507" t="str">
        <f t="shared" si="24"/>
        <v>Ar siekiama, kad pagal priemonę finansuojami projektai būtų vykdomi su partneriais?</v>
      </c>
      <c r="C1041" s="668" t="str">
        <f>'10'!Q41</f>
        <v>Ne</v>
      </c>
    </row>
    <row r="1042" spans="1:3" x14ac:dyDescent="0.25">
      <c r="A1042" s="2" t="s">
        <v>740</v>
      </c>
      <c r="B1042" s="507" t="str">
        <f t="shared" si="24"/>
        <v>Pasirinkimo pagrindimas</v>
      </c>
      <c r="C1042" s="673">
        <f>'10'!Q42</f>
        <v>0</v>
      </c>
    </row>
    <row r="1043" spans="1:3" x14ac:dyDescent="0.25">
      <c r="A1043" s="2" t="s">
        <v>741</v>
      </c>
      <c r="B1043" s="676" t="str">
        <f t="shared" si="24"/>
        <v>Inovacijų principas:</v>
      </c>
      <c r="C1043" s="672"/>
    </row>
    <row r="1044" spans="1:3" ht="30" x14ac:dyDescent="0.25">
      <c r="A1044" s="2" t="s">
        <v>742</v>
      </c>
      <c r="B1044" s="507" t="str">
        <f t="shared" si="24"/>
        <v>Ar siekiama, kad pagal priemonę finansuojami projektai būtų skirti inovacijoms vietos lygiu diegti?</v>
      </c>
      <c r="C1044" s="668" t="str">
        <f>'10'!Q44</f>
        <v>Ne</v>
      </c>
    </row>
    <row r="1045" spans="1:3" x14ac:dyDescent="0.25">
      <c r="A1045" s="2" t="s">
        <v>743</v>
      </c>
      <c r="B1045" s="507" t="str">
        <f t="shared" si="24"/>
        <v>Pasirinkimo pagrindimas</v>
      </c>
      <c r="C1045" s="673">
        <f>'10'!Q45</f>
        <v>0</v>
      </c>
    </row>
    <row r="1046" spans="1:3" ht="30" x14ac:dyDescent="0.25">
      <c r="A1046" s="2" t="s">
        <v>744</v>
      </c>
      <c r="B1046" s="507" t="str">
        <f t="shared" si="24"/>
        <v>Planuojama paremti projektų, skirtų inovacijoms vietos lygiu diegti (rodiklis L710)</v>
      </c>
      <c r="C1046" s="675">
        <f>'10'!Q46</f>
        <v>0</v>
      </c>
    </row>
    <row r="1047" spans="1:3" x14ac:dyDescent="0.25">
      <c r="A1047" s="2" t="s">
        <v>745</v>
      </c>
      <c r="B1047" s="676" t="str">
        <f t="shared" si="24"/>
        <v>Lyčių lygybė ir nediskriminavimas:</v>
      </c>
      <c r="C1047" s="672"/>
    </row>
    <row r="1048" spans="1:3" ht="30" x14ac:dyDescent="0.25">
      <c r="A1048" s="2" t="s">
        <v>746</v>
      </c>
      <c r="B1048" s="507" t="str">
        <f t="shared" si="24"/>
        <v>Ar pagal priemonę finansuojami projektai, skirti lyčių lygybei ir nediskriminavimui?</v>
      </c>
      <c r="C1048" s="668" t="str">
        <f>'10'!Q48</f>
        <v>Ne</v>
      </c>
    </row>
    <row r="1049" spans="1:3" x14ac:dyDescent="0.25">
      <c r="A1049" s="2" t="s">
        <v>747</v>
      </c>
      <c r="B1049" s="507" t="str">
        <f t="shared" si="24"/>
        <v>Pasirinkimo pagrindimas (jei taip, kaip bus užtikrinta)</v>
      </c>
      <c r="C1049" s="673">
        <f>'10'!Q49</f>
        <v>0</v>
      </c>
    </row>
    <row r="1050" spans="1:3" x14ac:dyDescent="0.25">
      <c r="A1050" s="2" t="s">
        <v>748</v>
      </c>
      <c r="B1050" s="676" t="str">
        <f t="shared" si="24"/>
        <v>Jaunimas:</v>
      </c>
      <c r="C1050" s="672"/>
    </row>
    <row r="1051" spans="1:3" ht="30" x14ac:dyDescent="0.25">
      <c r="A1051" s="2" t="s">
        <v>749</v>
      </c>
      <c r="B1051" s="507" t="str">
        <f t="shared" si="24"/>
        <v>Ar pagal priemonę finansuojami projektai, skirti jaunimui?</v>
      </c>
      <c r="C1051" s="668" t="str">
        <f>'10'!Q51</f>
        <v>Ne</v>
      </c>
    </row>
    <row r="1052" spans="1:3" x14ac:dyDescent="0.25">
      <c r="A1052" s="2" t="s">
        <v>750</v>
      </c>
      <c r="B1052" s="507" t="str">
        <f t="shared" si="24"/>
        <v>Pasirinkimo pagrindimas (jei taip, kaip bus užtikrinta)</v>
      </c>
      <c r="C1052" s="673">
        <f>'10'!Q52</f>
        <v>0</v>
      </c>
    </row>
    <row r="1053" spans="1:3" x14ac:dyDescent="0.25">
      <c r="A1053" s="2" t="s">
        <v>751</v>
      </c>
      <c r="B1053" s="671" t="str">
        <f t="shared" si="24"/>
        <v>E dalis. Priemonės rezultato rodikliai:</v>
      </c>
      <c r="C1053" s="672"/>
    </row>
    <row r="1054" spans="1:3" x14ac:dyDescent="0.25">
      <c r="A1054" s="2" t="s">
        <v>752</v>
      </c>
      <c r="B1054" s="676" t="str">
        <f t="shared" si="24"/>
        <v>SP rezultato rodiklių taikymas priemonei:</v>
      </c>
      <c r="C1054" s="672"/>
    </row>
    <row r="1055" spans="1:3" x14ac:dyDescent="0.25">
      <c r="A1055" s="2" t="s">
        <v>753</v>
      </c>
      <c r="B1055" s="677" t="str">
        <f t="shared" si="24"/>
        <v>R.3</v>
      </c>
      <c r="C1055" s="683" t="str">
        <f>'10'!Q55</f>
        <v>Ne</v>
      </c>
    </row>
    <row r="1056" spans="1:3" x14ac:dyDescent="0.25">
      <c r="A1056" s="2" t="s">
        <v>754</v>
      </c>
      <c r="B1056" s="677" t="str">
        <f t="shared" si="24"/>
        <v>R.37</v>
      </c>
      <c r="C1056" s="683" t="str">
        <f>'10'!Q56</f>
        <v>Ne</v>
      </c>
    </row>
    <row r="1057" spans="1:3" x14ac:dyDescent="0.25">
      <c r="A1057" s="2" t="s">
        <v>755</v>
      </c>
      <c r="B1057" s="677" t="str">
        <f t="shared" si="24"/>
        <v>R.39</v>
      </c>
      <c r="C1057" s="683" t="str">
        <f>'10'!Q57</f>
        <v>Ne</v>
      </c>
    </row>
    <row r="1058" spans="1:3" x14ac:dyDescent="0.25">
      <c r="A1058" s="2" t="s">
        <v>756</v>
      </c>
      <c r="B1058" s="677" t="str">
        <f t="shared" si="24"/>
        <v>R.41</v>
      </c>
      <c r="C1058" s="683" t="str">
        <f>'10'!Q58</f>
        <v>Ne</v>
      </c>
    </row>
    <row r="1059" spans="1:3" x14ac:dyDescent="0.25">
      <c r="A1059" s="2" t="s">
        <v>757</v>
      </c>
      <c r="B1059" s="677" t="str">
        <f t="shared" si="24"/>
        <v>R.42</v>
      </c>
      <c r="C1059" s="683" t="str">
        <f>'10'!Q59</f>
        <v>Ne</v>
      </c>
    </row>
    <row r="1060" spans="1:3" x14ac:dyDescent="0.25">
      <c r="A1060" s="2" t="s">
        <v>758</v>
      </c>
      <c r="B1060" s="676" t="str">
        <f t="shared" si="24"/>
        <v>VPS rodiklių taikymas priemonei:</v>
      </c>
      <c r="C1060" s="684"/>
    </row>
    <row r="1061" spans="1:3" x14ac:dyDescent="0.25">
      <c r="A1061" s="2" t="s">
        <v>759</v>
      </c>
      <c r="B1061" s="677" t="str">
        <f t="shared" si="24"/>
        <v>ŠAKI-P.1</v>
      </c>
      <c r="C1061" s="683" t="str">
        <f>'10'!Q61</f>
        <v>Ne</v>
      </c>
    </row>
    <row r="1062" spans="1:3" x14ac:dyDescent="0.25">
      <c r="A1062" s="2" t="s">
        <v>760</v>
      </c>
      <c r="B1062" s="677" t="str">
        <f t="shared" si="24"/>
        <v>ŠAKI-P.2</v>
      </c>
      <c r="C1062" s="683" t="str">
        <f>'10'!Q62</f>
        <v>Ne</v>
      </c>
    </row>
    <row r="1063" spans="1:3" x14ac:dyDescent="0.25">
      <c r="A1063" s="2" t="s">
        <v>761</v>
      </c>
      <c r="B1063" s="677" t="str">
        <f t="shared" si="24"/>
        <v>ŠAKI-P.3</v>
      </c>
      <c r="C1063" s="683" t="str">
        <f>'10'!Q63</f>
        <v>Ne</v>
      </c>
    </row>
    <row r="1064" spans="1:3" x14ac:dyDescent="0.25">
      <c r="A1064" s="2" t="s">
        <v>762</v>
      </c>
      <c r="B1064" s="677" t="str">
        <f t="shared" si="24"/>
        <v>ŠAKI-P.4</v>
      </c>
      <c r="C1064" s="683" t="str">
        <f>'10'!Q64</f>
        <v>Ne</v>
      </c>
    </row>
    <row r="1065" spans="1:3" x14ac:dyDescent="0.25">
      <c r="A1065" s="2" t="s">
        <v>763</v>
      </c>
      <c r="B1065" s="677" t="str">
        <f t="shared" si="24"/>
        <v>ŠAKI-P.5</v>
      </c>
      <c r="C1065" s="683" t="str">
        <f>'10'!Q65</f>
        <v>Ne</v>
      </c>
    </row>
    <row r="1066" spans="1:3" x14ac:dyDescent="0.25">
      <c r="A1066" s="2" t="s">
        <v>764</v>
      </c>
      <c r="B1066" s="677" t="str">
        <f t="shared" si="24"/>
        <v>ŠAKI-P.6</v>
      </c>
      <c r="C1066" s="683" t="str">
        <f>'10'!Q66</f>
        <v>Ne</v>
      </c>
    </row>
    <row r="1067" spans="1:3" x14ac:dyDescent="0.25">
      <c r="A1067" s="2" t="s">
        <v>765</v>
      </c>
      <c r="B1067" s="677" t="str">
        <f t="shared" si="24"/>
        <v>ŠAKI-P.7</v>
      </c>
      <c r="C1067" s="683" t="str">
        <f>'10'!Q67</f>
        <v>Ne</v>
      </c>
    </row>
    <row r="1068" spans="1:3" x14ac:dyDescent="0.25">
      <c r="A1068" s="2" t="s">
        <v>766</v>
      </c>
      <c r="B1068" s="677" t="str">
        <f t="shared" si="24"/>
        <v>ŠAKI-P.8</v>
      </c>
      <c r="C1068" s="683" t="str">
        <f>'10'!Q68</f>
        <v>Ne</v>
      </c>
    </row>
    <row r="1069" spans="1:3" x14ac:dyDescent="0.25">
      <c r="A1069" s="2" t="s">
        <v>767</v>
      </c>
      <c r="B1069" s="677" t="str">
        <f t="shared" si="24"/>
        <v>ŠAKI-P.9</v>
      </c>
      <c r="C1069" s="683" t="str">
        <f>'10'!Q69</f>
        <v>Ne</v>
      </c>
    </row>
    <row r="1070" spans="1:3" x14ac:dyDescent="0.25">
      <c r="A1070" s="2" t="s">
        <v>768</v>
      </c>
      <c r="B1070" s="679" t="str">
        <f t="shared" si="24"/>
        <v>ŠAKI-P.10</v>
      </c>
      <c r="C1070" s="685" t="str">
        <f>'10'!Q70</f>
        <v>Ne</v>
      </c>
    </row>
    <row r="1071" spans="1:3" x14ac:dyDescent="0.25">
      <c r="A1071" s="2" t="s">
        <v>769</v>
      </c>
      <c r="B1071" s="671" t="str">
        <f t="shared" si="24"/>
        <v>F dalis. Pagal priemonę remiamų projektų pobūdis:</v>
      </c>
      <c r="C1071" s="672"/>
    </row>
    <row r="1072" spans="1:3" x14ac:dyDescent="0.25">
      <c r="A1072" s="2" t="s">
        <v>770</v>
      </c>
      <c r="B1072" s="667" t="str">
        <f t="shared" ref="B1072:B1081" si="25">B995</f>
        <v>Remiami pelno projektai</v>
      </c>
      <c r="C1072" s="668" t="str">
        <f>'10'!Q72</f>
        <v>Ne</v>
      </c>
    </row>
    <row r="1073" spans="1:3" ht="60" x14ac:dyDescent="0.25">
      <c r="A1073" s="2" t="s">
        <v>771</v>
      </c>
      <c r="B1073" s="669" t="str">
        <f t="shared" si="25"/>
        <v>Remiami projektai, susiję su žinių perdavimu, įskaitant konsultacijas, mokymą ir keitimąsi žiniomis apie tvarią, ekonominę, socialinę, aplinką ir klimatą tausojančią veiklą (aktualu rodikliui L801)</v>
      </c>
      <c r="C1073" s="668" t="str">
        <f>'10'!Q73</f>
        <v>Ne</v>
      </c>
    </row>
    <row r="1074" spans="1:3" ht="75" x14ac:dyDescent="0.25">
      <c r="A1074" s="2" t="s">
        <v>772</v>
      </c>
      <c r="B1074" s="669" t="str">
        <f t="shared" si="25"/>
        <v>Remiami projektai, susiję su gamintojų organizacijomis, vietinėmis rinkomis, trumpomis tiekimo grandinėmis ir kokybės schemomis, įskaitant paramą investicijoms, rinkodaros veiklą ir kt. (aktualu rodikliui L802)</v>
      </c>
      <c r="C1074" s="668" t="str">
        <f>'10'!Q74</f>
        <v>Ne</v>
      </c>
    </row>
    <row r="1075" spans="1:3" ht="45" x14ac:dyDescent="0.25">
      <c r="A1075" s="2" t="s">
        <v>773</v>
      </c>
      <c r="B1075" s="669" t="str">
        <f t="shared" si="25"/>
        <v>Remiami projektai, susiję su atsinaujinančios energijos gamybos pajėgumais, įskaitant biologinę (aktualu rodikliui L803)</v>
      </c>
      <c r="C1075" s="668" t="str">
        <f>'10'!Q75</f>
        <v>Ne</v>
      </c>
    </row>
    <row r="1076" spans="1:3" ht="60" x14ac:dyDescent="0.25">
      <c r="A1076" s="2" t="s">
        <v>774</v>
      </c>
      <c r="B1076" s="669" t="str">
        <f t="shared" si="25"/>
        <v>Remiami projektai, prisidedantys prie aplinkos tvarumo, klimato kaitos švelninimo bei prisitaikymo prie jos tikslų įgyvendinimo kaimo vietovėse (aktualu rodikliui L804)</v>
      </c>
      <c r="C1076" s="668" t="str">
        <f>'10'!Q76</f>
        <v>Ne</v>
      </c>
    </row>
    <row r="1077" spans="1:3" ht="30" x14ac:dyDescent="0.25">
      <c r="A1077" s="2" t="s">
        <v>775</v>
      </c>
      <c r="B1077" s="669" t="str">
        <f t="shared" si="25"/>
        <v>Remiami projektai, kurie kuria darbo vietas (aktualu rodikliui L805)</v>
      </c>
      <c r="C1077" s="668" t="str">
        <f>'10'!Q77</f>
        <v>Ne</v>
      </c>
    </row>
    <row r="1078" spans="1:3" ht="30" x14ac:dyDescent="0.25">
      <c r="A1078" s="2" t="s">
        <v>776</v>
      </c>
      <c r="B1078" s="669" t="str">
        <f t="shared" si="25"/>
        <v>Remiami kaimo verslų, įskaitant bioekonomiką, projektai (aktualu rodikliui L 806)</v>
      </c>
      <c r="C1078" s="668" t="str">
        <f>'10'!Q78</f>
        <v>Ne</v>
      </c>
    </row>
    <row r="1079" spans="1:3" ht="30" x14ac:dyDescent="0.25">
      <c r="A1079" s="2" t="s">
        <v>777</v>
      </c>
      <c r="B1079" s="669" t="str">
        <f t="shared" si="25"/>
        <v>Remiami projektai, susiję su sumanių kaimų strategijomis (aktualu rodikliui L807)</v>
      </c>
      <c r="C1079" s="668" t="str">
        <f>'10'!Q79</f>
        <v>Ne</v>
      </c>
    </row>
    <row r="1080" spans="1:3" ht="30" x14ac:dyDescent="0.25">
      <c r="A1080" s="2" t="s">
        <v>778</v>
      </c>
      <c r="B1080" s="669" t="str">
        <f t="shared" si="25"/>
        <v>Remiami projektai, gerinantys paslaugų prieinamumą ir infrastruktūrą (aktualu rodikliui L808)</v>
      </c>
      <c r="C1080" s="668" t="str">
        <f>'10'!Q80</f>
        <v>Ne</v>
      </c>
    </row>
    <row r="1081" spans="1:3" ht="30" x14ac:dyDescent="0.25">
      <c r="A1081" s="2" t="s">
        <v>779</v>
      </c>
      <c r="B1081" s="669" t="str">
        <f t="shared" si="25"/>
        <v>Remiami socialinės įtraukties projektai (aktualu rodikliui L809)</v>
      </c>
      <c r="C1081" s="668" t="str">
        <f>'10'!Q81</f>
        <v>Ne</v>
      </c>
    </row>
    <row r="1082" spans="1:3" x14ac:dyDescent="0.25">
      <c r="A1082" s="2"/>
      <c r="B1082" s="645"/>
      <c r="C1082" s="681"/>
    </row>
    <row r="1083" spans="1:3" x14ac:dyDescent="0.25">
      <c r="A1083" s="1"/>
      <c r="B1083" s="360"/>
      <c r="C1083" s="682" t="str">
        <f>'10'!R6</f>
        <v>15 priemonė</v>
      </c>
    </row>
    <row r="1084" spans="1:3" x14ac:dyDescent="0.25">
      <c r="A1084" s="2" t="s">
        <v>188</v>
      </c>
      <c r="B1084" s="507" t="str">
        <f>B1007</f>
        <v>Priemonės pavadinimas</v>
      </c>
      <c r="C1084" s="666">
        <f>'10'!R7</f>
        <v>0</v>
      </c>
    </row>
    <row r="1085" spans="1:3" x14ac:dyDescent="0.25">
      <c r="A1085" s="2" t="s">
        <v>189</v>
      </c>
      <c r="B1085" s="667" t="str">
        <f t="shared" ref="B1085:B1148" si="26">B1008</f>
        <v>Priemonės rūšis</v>
      </c>
      <c r="C1085" s="666">
        <f>'10'!R8</f>
        <v>0</v>
      </c>
    </row>
    <row r="1086" spans="1:3" ht="30" x14ac:dyDescent="0.25">
      <c r="A1086" s="2" t="s">
        <v>190</v>
      </c>
      <c r="B1086" s="667" t="str">
        <f t="shared" si="26"/>
        <v>VVG teritorijos poreikių, kuriuos tenkina priemonė, skaičius</v>
      </c>
      <c r="C1086" s="666">
        <f>'10'!R9</f>
        <v>0</v>
      </c>
    </row>
    <row r="1087" spans="1:3" x14ac:dyDescent="0.25">
      <c r="A1087" s="2" t="s">
        <v>191</v>
      </c>
      <c r="B1087" s="667" t="str">
        <f t="shared" si="26"/>
        <v>BŽŪP tikslų, kuriuos įgyvendina priemonė, skaičius</v>
      </c>
      <c r="C1087" s="666">
        <f>'10'!R10</f>
        <v>0</v>
      </c>
    </row>
    <row r="1088" spans="1:3" x14ac:dyDescent="0.25">
      <c r="A1088" s="2" t="s">
        <v>192</v>
      </c>
      <c r="B1088" s="667" t="str">
        <f t="shared" si="26"/>
        <v>Pagrindinis BŽŪP tikslas, kurį įgyvendina VPS priemonė</v>
      </c>
      <c r="C1088" s="668" t="str">
        <f>'10'!R11</f>
        <v>Pasirinkite</v>
      </c>
    </row>
    <row r="1089" spans="1:3" ht="30" x14ac:dyDescent="0.25">
      <c r="A1089" s="2" t="s">
        <v>193</v>
      </c>
      <c r="B1089" s="669" t="str">
        <f t="shared" si="26"/>
        <v>Ar priemonė prisideda prie 4 konkretaus BŽŪP tikslo? (tikslas nurodytas 5 lape)</v>
      </c>
      <c r="C1089" s="668" t="str">
        <f>'10'!R12</f>
        <v>Ne</v>
      </c>
    </row>
    <row r="1090" spans="1:3" ht="30" x14ac:dyDescent="0.25">
      <c r="A1090" s="2" t="s">
        <v>194</v>
      </c>
      <c r="B1090" s="669" t="str">
        <f t="shared" si="26"/>
        <v>Ar priemonė prisideda prie 5 konkretaus BŽŪP tikslo? (tikslas nurodytas 5 lape)</v>
      </c>
      <c r="C1090" s="668" t="str">
        <f>'10'!R13</f>
        <v>Ne</v>
      </c>
    </row>
    <row r="1091" spans="1:3" ht="30" x14ac:dyDescent="0.25">
      <c r="A1091" s="2" t="s">
        <v>195</v>
      </c>
      <c r="B1091" s="669" t="str">
        <f t="shared" si="26"/>
        <v>Ar priemonė prisideda prie 6 konkretaus BŽŪP tikslo? (tikslas nurodytas 5 lape)</v>
      </c>
      <c r="C1091" s="668" t="str">
        <f>'10'!R14</f>
        <v>Ne</v>
      </c>
    </row>
    <row r="1092" spans="1:3" ht="30" x14ac:dyDescent="0.25">
      <c r="A1092" s="2" t="s">
        <v>196</v>
      </c>
      <c r="B1092" s="669" t="str">
        <f t="shared" si="26"/>
        <v>Ar priemonė prisideda prie 9 konkretaus BŽŪP tikslo? (tikslas nurodytas 5 lape)</v>
      </c>
      <c r="C1092" s="668" t="str">
        <f>'10'!R15</f>
        <v>Ne</v>
      </c>
    </row>
    <row r="1093" spans="1:3" x14ac:dyDescent="0.25">
      <c r="A1093" s="2" t="s">
        <v>94</v>
      </c>
      <c r="B1093" s="671" t="str">
        <f t="shared" si="26"/>
        <v>A dalis. Priemonės intervencijos logika:</v>
      </c>
      <c r="C1093" s="672"/>
    </row>
    <row r="1094" spans="1:3" ht="45" x14ac:dyDescent="0.25">
      <c r="A1094" s="2" t="s">
        <v>197</v>
      </c>
      <c r="B1094" s="669" t="str">
        <f t="shared" si="26"/>
        <v>Priemonės tikslas, ryšys su pagrindiniu BŽŪP tikslu ir VVG teritorijos poreikiais (problemomis ir (arba) potencialu), ryšys su VPS tema (jei taikoma)</v>
      </c>
      <c r="C1094" s="673">
        <f>'10'!R17</f>
        <v>0</v>
      </c>
    </row>
    <row r="1095" spans="1:3" x14ac:dyDescent="0.25">
      <c r="A1095" s="2" t="s">
        <v>198</v>
      </c>
      <c r="B1095" s="667" t="str">
        <f t="shared" si="26"/>
        <v>Pokytis, kurio siekiama VPS priemone</v>
      </c>
      <c r="C1095" s="673">
        <f>'10'!R18</f>
        <v>0</v>
      </c>
    </row>
    <row r="1096" spans="1:3" ht="30" x14ac:dyDescent="0.25">
      <c r="A1096" s="2" t="s">
        <v>199</v>
      </c>
      <c r="B1096" s="507" t="str">
        <f t="shared" si="26"/>
        <v>Kaip priemonė prisidės prie horizontalaus tikslo d įgyvendinimo? (pildoma, jei taikoma)</v>
      </c>
      <c r="C1096" s="673">
        <f>'10'!R19</f>
        <v>0</v>
      </c>
    </row>
    <row r="1097" spans="1:3" ht="30" x14ac:dyDescent="0.25">
      <c r="A1097" s="2" t="s">
        <v>200</v>
      </c>
      <c r="B1097" s="507" t="str">
        <f t="shared" si="26"/>
        <v>Kaip priemonė prisidės prie horizontalaus tikslo e įgyvendinimo? (pildoma, jei taikoma)</v>
      </c>
      <c r="C1097" s="673">
        <f>'10'!R20</f>
        <v>0</v>
      </c>
    </row>
    <row r="1098" spans="1:3" ht="30" x14ac:dyDescent="0.25">
      <c r="A1098" s="2" t="s">
        <v>201</v>
      </c>
      <c r="B1098" s="507" t="str">
        <f t="shared" si="26"/>
        <v>Kaip priemonė prisidės prie horizontalaus tikslo f įgyvendinimo? (pildoma, jei taikoma)</v>
      </c>
      <c r="C1098" s="673">
        <f>'10'!R21</f>
        <v>0</v>
      </c>
    </row>
    <row r="1099" spans="1:3" ht="30" x14ac:dyDescent="0.25">
      <c r="A1099" s="2" t="s">
        <v>202</v>
      </c>
      <c r="B1099" s="507" t="str">
        <f t="shared" si="26"/>
        <v>Kaip priemonė prisidės prie horizontalaus tikslo i įgyvendinimo? (pildoma, jei taikoma)</v>
      </c>
      <c r="C1099" s="673">
        <f>'10'!R22</f>
        <v>0</v>
      </c>
    </row>
    <row r="1100" spans="1:3" ht="30" x14ac:dyDescent="0.25">
      <c r="A1100" s="2" t="s">
        <v>203</v>
      </c>
      <c r="B1100" s="671" t="str">
        <f t="shared" si="26"/>
        <v>B dalis. Pareiškėjų ir projektų tinkamumo sąlygos, projektų atrankos principai:</v>
      </c>
      <c r="C1100" s="672"/>
    </row>
    <row r="1101" spans="1:3" x14ac:dyDescent="0.25">
      <c r="A1101" s="2" t="s">
        <v>204</v>
      </c>
      <c r="B1101" s="507" t="str">
        <f t="shared" si="26"/>
        <v>Pagal priemonę remiamos veiklos</v>
      </c>
      <c r="C1101" s="673">
        <f>'10'!R24</f>
        <v>0</v>
      </c>
    </row>
    <row r="1102" spans="1:3" ht="30" x14ac:dyDescent="0.25">
      <c r="A1102" s="2" t="s">
        <v>205</v>
      </c>
      <c r="B1102" s="667" t="str">
        <f t="shared" si="26"/>
        <v>Tinkami pareiškėjai ir partneriai (jei taikomas reikalavimas projektus įgyvendinti su partneriais)</v>
      </c>
      <c r="C1102" s="673">
        <f>'10'!R25</f>
        <v>0</v>
      </c>
    </row>
    <row r="1103" spans="1:3" ht="30" x14ac:dyDescent="0.25">
      <c r="A1103" s="2" t="s">
        <v>206</v>
      </c>
      <c r="B1103" s="667" t="str">
        <f t="shared" si="26"/>
        <v>Priemonės tikslinė grupė (pildoma, jei nesutampa su tinkamais pareiškėjais ir (arba) partneriais)</v>
      </c>
      <c r="C1103" s="673">
        <f>'10'!R26</f>
        <v>0</v>
      </c>
    </row>
    <row r="1104" spans="1:3" x14ac:dyDescent="0.25">
      <c r="A1104" s="2" t="s">
        <v>725</v>
      </c>
      <c r="B1104" s="507" t="str">
        <f t="shared" si="26"/>
        <v>Tinkamumo sąlygos pareiškėjams ir projektams</v>
      </c>
      <c r="C1104" s="673">
        <f>'10'!R27</f>
        <v>0</v>
      </c>
    </row>
    <row r="1105" spans="1:3" x14ac:dyDescent="0.25">
      <c r="A1105" s="2" t="s">
        <v>726</v>
      </c>
      <c r="B1105" s="669" t="str">
        <f t="shared" si="26"/>
        <v>Projektų atrankos principai</v>
      </c>
      <c r="C1105" s="673">
        <f>'10'!R28</f>
        <v>0</v>
      </c>
    </row>
    <row r="1106" spans="1:3" x14ac:dyDescent="0.25">
      <c r="A1106" s="2" t="s">
        <v>727</v>
      </c>
      <c r="B1106" s="507" t="str">
        <f t="shared" si="26"/>
        <v>Planuojamų kvietimų teikti paraiškas skaičius</v>
      </c>
      <c r="C1106" s="666">
        <f>'10'!R29</f>
        <v>0</v>
      </c>
    </row>
    <row r="1107" spans="1:3" x14ac:dyDescent="0.25">
      <c r="A1107" s="2" t="s">
        <v>728</v>
      </c>
      <c r="B1107" s="647" t="str">
        <f t="shared" si="26"/>
        <v>C dalis. Paramos dydžiai:</v>
      </c>
      <c r="C1107" s="672"/>
    </row>
    <row r="1108" spans="1:3" x14ac:dyDescent="0.25">
      <c r="A1108" s="2" t="s">
        <v>729</v>
      </c>
      <c r="B1108" s="507" t="str">
        <f t="shared" si="26"/>
        <v>Didžiausia paramos suma vietos projektui, Eur</v>
      </c>
      <c r="C1108" s="673">
        <f>'10'!R31</f>
        <v>0</v>
      </c>
    </row>
    <row r="1109" spans="1:3" x14ac:dyDescent="0.25">
      <c r="A1109" s="2" t="s">
        <v>730</v>
      </c>
      <c r="B1109" s="507" t="str">
        <f t="shared" si="26"/>
        <v xml:space="preserve">Paramos lyginamoji dalis, proc. </v>
      </c>
      <c r="C1109" s="673">
        <f>'10'!R32</f>
        <v>0</v>
      </c>
    </row>
    <row r="1110" spans="1:3" x14ac:dyDescent="0.25">
      <c r="A1110" s="2" t="s">
        <v>731</v>
      </c>
      <c r="B1110" s="507" t="str">
        <f t="shared" si="26"/>
        <v>Planuojama paramos suma priemonei, Eur</v>
      </c>
      <c r="C1110" s="674">
        <f>'10'!R33</f>
        <v>0</v>
      </c>
    </row>
    <row r="1111" spans="1:3" x14ac:dyDescent="0.25">
      <c r="A1111" s="2" t="s">
        <v>732</v>
      </c>
      <c r="B1111" s="507" t="str">
        <f t="shared" si="26"/>
        <v>Planuojama paremti projektų (rodiklis L700)</v>
      </c>
      <c r="C1111" s="675">
        <f>'10'!R34</f>
        <v>0</v>
      </c>
    </row>
    <row r="1112" spans="1:3" x14ac:dyDescent="0.25">
      <c r="A1112" s="2" t="s">
        <v>733</v>
      </c>
      <c r="B1112" s="507" t="str">
        <f t="shared" si="26"/>
        <v>Paaiškinimas, kaip nustatyta rodiklio L700 reikšmė</v>
      </c>
      <c r="C1112" s="673">
        <f>'10'!R35</f>
        <v>0</v>
      </c>
    </row>
    <row r="1113" spans="1:3" ht="30" x14ac:dyDescent="0.25">
      <c r="A1113" s="2" t="s">
        <v>734</v>
      </c>
      <c r="B1113" s="647" t="str">
        <f t="shared" si="26"/>
        <v>D dalis. Priemonės indėlis į ES ir nacionalinių horizontaliųjų principų įgyvendinimą:</v>
      </c>
      <c r="C1113" s="672"/>
    </row>
    <row r="1114" spans="1:3" x14ac:dyDescent="0.25">
      <c r="A1114" s="2" t="s">
        <v>735</v>
      </c>
      <c r="B1114" s="676" t="str">
        <f t="shared" si="26"/>
        <v>Subregioninės vietovės principas:</v>
      </c>
      <c r="C1114" s="672"/>
    </row>
    <row r="1115" spans="1:3" ht="30" x14ac:dyDescent="0.25">
      <c r="A1115" s="2" t="s">
        <v>736</v>
      </c>
      <c r="B1115" s="507" t="str">
        <f t="shared" si="26"/>
        <v>Ar siekiama, kad pagal priemonę finansuojami projektai apimtų visas VVG teritorijos seniūnijas?</v>
      </c>
      <c r="C1115" s="668" t="str">
        <f>'10'!R38</f>
        <v>Ne</v>
      </c>
    </row>
    <row r="1116" spans="1:3" x14ac:dyDescent="0.25">
      <c r="A1116" s="2" t="s">
        <v>737</v>
      </c>
      <c r="B1116" s="507" t="str">
        <f t="shared" si="26"/>
        <v>Pasirinkimo pagrindimas</v>
      </c>
      <c r="C1116" s="673">
        <f>'10'!R39</f>
        <v>0</v>
      </c>
    </row>
    <row r="1117" spans="1:3" x14ac:dyDescent="0.25">
      <c r="A1117" s="2" t="s">
        <v>738</v>
      </c>
      <c r="B1117" s="676" t="str">
        <f t="shared" si="26"/>
        <v>Partnerystės principas:</v>
      </c>
      <c r="C1117" s="672"/>
    </row>
    <row r="1118" spans="1:3" ht="30" x14ac:dyDescent="0.25">
      <c r="A1118" s="2" t="s">
        <v>739</v>
      </c>
      <c r="B1118" s="507" t="str">
        <f t="shared" si="26"/>
        <v>Ar siekiama, kad pagal priemonę finansuojami projektai būtų vykdomi su partneriais?</v>
      </c>
      <c r="C1118" s="668" t="str">
        <f>'10'!R41</f>
        <v>Ne</v>
      </c>
    </row>
    <row r="1119" spans="1:3" x14ac:dyDescent="0.25">
      <c r="A1119" s="2" t="s">
        <v>740</v>
      </c>
      <c r="B1119" s="507" t="str">
        <f t="shared" si="26"/>
        <v>Pasirinkimo pagrindimas</v>
      </c>
      <c r="C1119" s="673">
        <f>'10'!R42</f>
        <v>0</v>
      </c>
    </row>
    <row r="1120" spans="1:3" x14ac:dyDescent="0.25">
      <c r="A1120" s="2" t="s">
        <v>741</v>
      </c>
      <c r="B1120" s="676" t="str">
        <f t="shared" si="26"/>
        <v>Inovacijų principas:</v>
      </c>
      <c r="C1120" s="672"/>
    </row>
    <row r="1121" spans="1:3" ht="30" x14ac:dyDescent="0.25">
      <c r="A1121" s="2" t="s">
        <v>742</v>
      </c>
      <c r="B1121" s="507" t="str">
        <f t="shared" si="26"/>
        <v>Ar siekiama, kad pagal priemonę finansuojami projektai būtų skirti inovacijoms vietos lygiu diegti?</v>
      </c>
      <c r="C1121" s="668" t="str">
        <f>'10'!R44</f>
        <v>Ne</v>
      </c>
    </row>
    <row r="1122" spans="1:3" x14ac:dyDescent="0.25">
      <c r="A1122" s="2" t="s">
        <v>743</v>
      </c>
      <c r="B1122" s="507" t="str">
        <f t="shared" si="26"/>
        <v>Pasirinkimo pagrindimas</v>
      </c>
      <c r="C1122" s="673">
        <f>'10'!R45</f>
        <v>0</v>
      </c>
    </row>
    <row r="1123" spans="1:3" ht="30" x14ac:dyDescent="0.25">
      <c r="A1123" s="2" t="s">
        <v>744</v>
      </c>
      <c r="B1123" s="507" t="str">
        <f t="shared" si="26"/>
        <v>Planuojama paremti projektų, skirtų inovacijoms vietos lygiu diegti (rodiklis L710)</v>
      </c>
      <c r="C1123" s="675">
        <f>'10'!R46</f>
        <v>0</v>
      </c>
    </row>
    <row r="1124" spans="1:3" x14ac:dyDescent="0.25">
      <c r="A1124" s="2" t="s">
        <v>745</v>
      </c>
      <c r="B1124" s="676" t="str">
        <f t="shared" si="26"/>
        <v>Lyčių lygybė ir nediskriminavimas:</v>
      </c>
      <c r="C1124" s="672"/>
    </row>
    <row r="1125" spans="1:3" ht="30" x14ac:dyDescent="0.25">
      <c r="A1125" s="2" t="s">
        <v>746</v>
      </c>
      <c r="B1125" s="507" t="str">
        <f t="shared" si="26"/>
        <v>Ar pagal priemonę finansuojami projektai, skirti lyčių lygybei ir nediskriminavimui?</v>
      </c>
      <c r="C1125" s="668" t="str">
        <f>'10'!R48</f>
        <v>Ne</v>
      </c>
    </row>
    <row r="1126" spans="1:3" x14ac:dyDescent="0.25">
      <c r="A1126" s="2" t="s">
        <v>747</v>
      </c>
      <c r="B1126" s="507" t="str">
        <f t="shared" si="26"/>
        <v>Pasirinkimo pagrindimas (jei taip, kaip bus užtikrinta)</v>
      </c>
      <c r="C1126" s="673">
        <f>'10'!R49</f>
        <v>0</v>
      </c>
    </row>
    <row r="1127" spans="1:3" x14ac:dyDescent="0.25">
      <c r="A1127" s="2" t="s">
        <v>748</v>
      </c>
      <c r="B1127" s="676" t="str">
        <f t="shared" si="26"/>
        <v>Jaunimas:</v>
      </c>
      <c r="C1127" s="672"/>
    </row>
    <row r="1128" spans="1:3" ht="30" x14ac:dyDescent="0.25">
      <c r="A1128" s="2" t="s">
        <v>749</v>
      </c>
      <c r="B1128" s="507" t="str">
        <f t="shared" si="26"/>
        <v>Ar pagal priemonę finansuojami projektai, skirti jaunimui?</v>
      </c>
      <c r="C1128" s="668" t="str">
        <f>'10'!R51</f>
        <v>Ne</v>
      </c>
    </row>
    <row r="1129" spans="1:3" x14ac:dyDescent="0.25">
      <c r="A1129" s="2" t="s">
        <v>750</v>
      </c>
      <c r="B1129" s="507" t="str">
        <f t="shared" si="26"/>
        <v>Pasirinkimo pagrindimas (jei taip, kaip bus užtikrinta)</v>
      </c>
      <c r="C1129" s="673">
        <f>'10'!R52</f>
        <v>0</v>
      </c>
    </row>
    <row r="1130" spans="1:3" x14ac:dyDescent="0.25">
      <c r="A1130" s="2" t="s">
        <v>751</v>
      </c>
      <c r="B1130" s="671" t="str">
        <f t="shared" si="26"/>
        <v>E dalis. Priemonės rezultato rodikliai:</v>
      </c>
      <c r="C1130" s="672"/>
    </row>
    <row r="1131" spans="1:3" x14ac:dyDescent="0.25">
      <c r="A1131" s="2" t="s">
        <v>752</v>
      </c>
      <c r="B1131" s="676" t="str">
        <f t="shared" si="26"/>
        <v>SP rezultato rodiklių taikymas priemonei:</v>
      </c>
      <c r="C1131" s="672"/>
    </row>
    <row r="1132" spans="1:3" x14ac:dyDescent="0.25">
      <c r="A1132" s="2" t="s">
        <v>753</v>
      </c>
      <c r="B1132" s="677" t="str">
        <f t="shared" si="26"/>
        <v>R.3</v>
      </c>
      <c r="C1132" s="683" t="str">
        <f>'10'!R55</f>
        <v>Ne</v>
      </c>
    </row>
    <row r="1133" spans="1:3" x14ac:dyDescent="0.25">
      <c r="A1133" s="2" t="s">
        <v>754</v>
      </c>
      <c r="B1133" s="677" t="str">
        <f t="shared" si="26"/>
        <v>R.37</v>
      </c>
      <c r="C1133" s="683" t="str">
        <f>'10'!R56</f>
        <v>Ne</v>
      </c>
    </row>
    <row r="1134" spans="1:3" x14ac:dyDescent="0.25">
      <c r="A1134" s="2" t="s">
        <v>755</v>
      </c>
      <c r="B1134" s="677" t="str">
        <f t="shared" si="26"/>
        <v>R.39</v>
      </c>
      <c r="C1134" s="683" t="str">
        <f>'10'!R57</f>
        <v>Ne</v>
      </c>
    </row>
    <row r="1135" spans="1:3" x14ac:dyDescent="0.25">
      <c r="A1135" s="2" t="s">
        <v>756</v>
      </c>
      <c r="B1135" s="677" t="str">
        <f t="shared" si="26"/>
        <v>R.41</v>
      </c>
      <c r="C1135" s="683" t="str">
        <f>'10'!R58</f>
        <v>Ne</v>
      </c>
    </row>
    <row r="1136" spans="1:3" x14ac:dyDescent="0.25">
      <c r="A1136" s="2" t="s">
        <v>757</v>
      </c>
      <c r="B1136" s="677" t="str">
        <f t="shared" si="26"/>
        <v>R.42</v>
      </c>
      <c r="C1136" s="683" t="str">
        <f>'10'!R59</f>
        <v>Ne</v>
      </c>
    </row>
    <row r="1137" spans="1:3" x14ac:dyDescent="0.25">
      <c r="A1137" s="2" t="s">
        <v>758</v>
      </c>
      <c r="B1137" s="676" t="str">
        <f t="shared" si="26"/>
        <v>VPS rodiklių taikymas priemonei:</v>
      </c>
      <c r="C1137" s="684"/>
    </row>
    <row r="1138" spans="1:3" x14ac:dyDescent="0.25">
      <c r="A1138" s="2" t="s">
        <v>759</v>
      </c>
      <c r="B1138" s="677" t="str">
        <f t="shared" si="26"/>
        <v>ŠAKI-P.1</v>
      </c>
      <c r="C1138" s="683" t="str">
        <f>'10'!R61</f>
        <v>Ne</v>
      </c>
    </row>
    <row r="1139" spans="1:3" x14ac:dyDescent="0.25">
      <c r="A1139" s="2" t="s">
        <v>760</v>
      </c>
      <c r="B1139" s="677" t="str">
        <f t="shared" si="26"/>
        <v>ŠAKI-P.2</v>
      </c>
      <c r="C1139" s="683" t="str">
        <f>'10'!R62</f>
        <v>Ne</v>
      </c>
    </row>
    <row r="1140" spans="1:3" x14ac:dyDescent="0.25">
      <c r="A1140" s="2" t="s">
        <v>761</v>
      </c>
      <c r="B1140" s="677" t="str">
        <f t="shared" si="26"/>
        <v>ŠAKI-P.3</v>
      </c>
      <c r="C1140" s="683" t="str">
        <f>'10'!R63</f>
        <v>Ne</v>
      </c>
    </row>
    <row r="1141" spans="1:3" x14ac:dyDescent="0.25">
      <c r="A1141" s="2" t="s">
        <v>762</v>
      </c>
      <c r="B1141" s="677" t="str">
        <f t="shared" si="26"/>
        <v>ŠAKI-P.4</v>
      </c>
      <c r="C1141" s="683" t="str">
        <f>'10'!R64</f>
        <v>Ne</v>
      </c>
    </row>
    <row r="1142" spans="1:3" x14ac:dyDescent="0.25">
      <c r="A1142" s="2" t="s">
        <v>763</v>
      </c>
      <c r="B1142" s="677" t="str">
        <f t="shared" si="26"/>
        <v>ŠAKI-P.5</v>
      </c>
      <c r="C1142" s="683" t="str">
        <f>'10'!R65</f>
        <v>Ne</v>
      </c>
    </row>
    <row r="1143" spans="1:3" x14ac:dyDescent="0.25">
      <c r="A1143" s="2" t="s">
        <v>764</v>
      </c>
      <c r="B1143" s="677" t="str">
        <f t="shared" si="26"/>
        <v>ŠAKI-P.6</v>
      </c>
      <c r="C1143" s="683" t="str">
        <f>'10'!R66</f>
        <v>Ne</v>
      </c>
    </row>
    <row r="1144" spans="1:3" x14ac:dyDescent="0.25">
      <c r="A1144" s="2" t="s">
        <v>765</v>
      </c>
      <c r="B1144" s="677" t="str">
        <f t="shared" si="26"/>
        <v>ŠAKI-P.7</v>
      </c>
      <c r="C1144" s="683" t="str">
        <f>'10'!R67</f>
        <v>Ne</v>
      </c>
    </row>
    <row r="1145" spans="1:3" x14ac:dyDescent="0.25">
      <c r="A1145" s="2" t="s">
        <v>766</v>
      </c>
      <c r="B1145" s="677" t="str">
        <f t="shared" si="26"/>
        <v>ŠAKI-P.8</v>
      </c>
      <c r="C1145" s="683" t="str">
        <f>'10'!R68</f>
        <v>Ne</v>
      </c>
    </row>
    <row r="1146" spans="1:3" x14ac:dyDescent="0.25">
      <c r="A1146" s="2" t="s">
        <v>767</v>
      </c>
      <c r="B1146" s="677" t="str">
        <f t="shared" si="26"/>
        <v>ŠAKI-P.9</v>
      </c>
      <c r="C1146" s="683" t="str">
        <f>'10'!R69</f>
        <v>Ne</v>
      </c>
    </row>
    <row r="1147" spans="1:3" x14ac:dyDescent="0.25">
      <c r="A1147" s="2" t="s">
        <v>768</v>
      </c>
      <c r="B1147" s="679" t="str">
        <f t="shared" si="26"/>
        <v>ŠAKI-P.10</v>
      </c>
      <c r="C1147" s="685" t="str">
        <f>'10'!R70</f>
        <v>Ne</v>
      </c>
    </row>
    <row r="1148" spans="1:3" x14ac:dyDescent="0.25">
      <c r="A1148" s="2" t="s">
        <v>769</v>
      </c>
      <c r="B1148" s="671" t="str">
        <f t="shared" si="26"/>
        <v>F dalis. Pagal priemonę remiamų projektų pobūdis:</v>
      </c>
      <c r="C1148" s="672"/>
    </row>
    <row r="1149" spans="1:3" x14ac:dyDescent="0.25">
      <c r="A1149" s="2" t="s">
        <v>770</v>
      </c>
      <c r="B1149" s="667" t="str">
        <f t="shared" ref="B1149:B1158" si="27">B1072</f>
        <v>Remiami pelno projektai</v>
      </c>
      <c r="C1149" s="668" t="str">
        <f>'10'!R72</f>
        <v>Ne</v>
      </c>
    </row>
    <row r="1150" spans="1:3" ht="60" x14ac:dyDescent="0.25">
      <c r="A1150" s="2" t="s">
        <v>771</v>
      </c>
      <c r="B1150" s="669" t="str">
        <f t="shared" si="27"/>
        <v>Remiami projektai, susiję su žinių perdavimu, įskaitant konsultacijas, mokymą ir keitimąsi žiniomis apie tvarią, ekonominę, socialinę, aplinką ir klimatą tausojančią veiklą (aktualu rodikliui L801)</v>
      </c>
      <c r="C1150" s="668" t="str">
        <f>'10'!R73</f>
        <v>Ne</v>
      </c>
    </row>
    <row r="1151" spans="1:3" ht="75" x14ac:dyDescent="0.25">
      <c r="A1151" s="2" t="s">
        <v>772</v>
      </c>
      <c r="B1151" s="669" t="str">
        <f t="shared" si="27"/>
        <v>Remiami projektai, susiję su gamintojų organizacijomis, vietinėmis rinkomis, trumpomis tiekimo grandinėmis ir kokybės schemomis, įskaitant paramą investicijoms, rinkodaros veiklą ir kt. (aktualu rodikliui L802)</v>
      </c>
      <c r="C1151" s="668" t="str">
        <f>'10'!R74</f>
        <v>Ne</v>
      </c>
    </row>
    <row r="1152" spans="1:3" ht="45" x14ac:dyDescent="0.25">
      <c r="A1152" s="2" t="s">
        <v>773</v>
      </c>
      <c r="B1152" s="669" t="str">
        <f t="shared" si="27"/>
        <v>Remiami projektai, susiję su atsinaujinančios energijos gamybos pajėgumais, įskaitant biologinę (aktualu rodikliui L803)</v>
      </c>
      <c r="C1152" s="668" t="str">
        <f>'10'!R75</f>
        <v>Ne</v>
      </c>
    </row>
    <row r="1153" spans="1:3" ht="60" x14ac:dyDescent="0.25">
      <c r="A1153" s="2" t="s">
        <v>774</v>
      </c>
      <c r="B1153" s="669" t="str">
        <f t="shared" si="27"/>
        <v>Remiami projektai, prisidedantys prie aplinkos tvarumo, klimato kaitos švelninimo bei prisitaikymo prie jos tikslų įgyvendinimo kaimo vietovėse (aktualu rodikliui L804)</v>
      </c>
      <c r="C1153" s="668" t="str">
        <f>'10'!R76</f>
        <v>Ne</v>
      </c>
    </row>
    <row r="1154" spans="1:3" ht="30" x14ac:dyDescent="0.25">
      <c r="A1154" s="2" t="s">
        <v>775</v>
      </c>
      <c r="B1154" s="669" t="str">
        <f t="shared" si="27"/>
        <v>Remiami projektai, kurie kuria darbo vietas (aktualu rodikliui L805)</v>
      </c>
      <c r="C1154" s="668" t="str">
        <f>'10'!R77</f>
        <v>Ne</v>
      </c>
    </row>
    <row r="1155" spans="1:3" ht="30" x14ac:dyDescent="0.25">
      <c r="A1155" s="2" t="s">
        <v>776</v>
      </c>
      <c r="B1155" s="669" t="str">
        <f t="shared" si="27"/>
        <v>Remiami kaimo verslų, įskaitant bioekonomiką, projektai (aktualu rodikliui L 806)</v>
      </c>
      <c r="C1155" s="668" t="str">
        <f>'10'!R78</f>
        <v>Ne</v>
      </c>
    </row>
    <row r="1156" spans="1:3" ht="30" x14ac:dyDescent="0.25">
      <c r="A1156" s="2" t="s">
        <v>777</v>
      </c>
      <c r="B1156" s="669" t="str">
        <f t="shared" si="27"/>
        <v>Remiami projektai, susiję su sumanių kaimų strategijomis (aktualu rodikliui L807)</v>
      </c>
      <c r="C1156" s="668" t="str">
        <f>'10'!R79</f>
        <v>Ne</v>
      </c>
    </row>
    <row r="1157" spans="1:3" ht="30" x14ac:dyDescent="0.25">
      <c r="A1157" s="2" t="s">
        <v>778</v>
      </c>
      <c r="B1157" s="669" t="str">
        <f t="shared" si="27"/>
        <v>Remiami projektai, gerinantys paslaugų prieinamumą ir infrastruktūrą (aktualu rodikliui L808)</v>
      </c>
      <c r="C1157" s="668" t="str">
        <f>'10'!R80</f>
        <v>Ne</v>
      </c>
    </row>
    <row r="1158" spans="1:3" ht="30" x14ac:dyDescent="0.25">
      <c r="A1158" s="2" t="s">
        <v>779</v>
      </c>
      <c r="B1158" s="669" t="str">
        <f t="shared" si="27"/>
        <v>Remiami socialinės įtraukties projektai (aktualu rodikliui L809)</v>
      </c>
      <c r="C1158" s="668" t="str">
        <f>'10'!R81</f>
        <v>Ne</v>
      </c>
    </row>
    <row r="1159" spans="1:3" x14ac:dyDescent="0.25">
      <c r="B1159" s="645"/>
      <c r="C1159" s="681"/>
    </row>
    <row r="1160" spans="1:3" x14ac:dyDescent="0.25">
      <c r="A1160" s="1"/>
      <c r="B1160" s="360"/>
      <c r="C1160" s="682" t="str">
        <f>'10'!S6</f>
        <v>16 priemonė</v>
      </c>
    </row>
    <row r="1161" spans="1:3" x14ac:dyDescent="0.25">
      <c r="A1161" s="2" t="s">
        <v>188</v>
      </c>
      <c r="B1161" s="507" t="str">
        <f>B1084</f>
        <v>Priemonės pavadinimas</v>
      </c>
      <c r="C1161" s="666">
        <f>'10'!S7</f>
        <v>0</v>
      </c>
    </row>
    <row r="1162" spans="1:3" x14ac:dyDescent="0.25">
      <c r="A1162" s="2" t="s">
        <v>189</v>
      </c>
      <c r="B1162" s="667" t="str">
        <f t="shared" ref="B1162:B1225" si="28">B1085</f>
        <v>Priemonės rūšis</v>
      </c>
      <c r="C1162" s="666">
        <f>'10'!S8</f>
        <v>0</v>
      </c>
    </row>
    <row r="1163" spans="1:3" ht="30" x14ac:dyDescent="0.25">
      <c r="A1163" s="2" t="s">
        <v>190</v>
      </c>
      <c r="B1163" s="667" t="str">
        <f t="shared" si="28"/>
        <v>VVG teritorijos poreikių, kuriuos tenkina priemonė, skaičius</v>
      </c>
      <c r="C1163" s="666">
        <f>'10'!S9</f>
        <v>0</v>
      </c>
    </row>
    <row r="1164" spans="1:3" x14ac:dyDescent="0.25">
      <c r="A1164" s="2" t="s">
        <v>191</v>
      </c>
      <c r="B1164" s="667" t="str">
        <f t="shared" si="28"/>
        <v>BŽŪP tikslų, kuriuos įgyvendina priemonė, skaičius</v>
      </c>
      <c r="C1164" s="666">
        <f>'10'!S10</f>
        <v>0</v>
      </c>
    </row>
    <row r="1165" spans="1:3" x14ac:dyDescent="0.25">
      <c r="A1165" s="2" t="s">
        <v>192</v>
      </c>
      <c r="B1165" s="667" t="str">
        <f t="shared" si="28"/>
        <v>Pagrindinis BŽŪP tikslas, kurį įgyvendina VPS priemonė</v>
      </c>
      <c r="C1165" s="668" t="str">
        <f>'10'!S11</f>
        <v>Pasirinkite</v>
      </c>
    </row>
    <row r="1166" spans="1:3" ht="30" x14ac:dyDescent="0.25">
      <c r="A1166" s="2" t="s">
        <v>193</v>
      </c>
      <c r="B1166" s="669" t="str">
        <f t="shared" si="28"/>
        <v>Ar priemonė prisideda prie 4 konkretaus BŽŪP tikslo? (tikslas nurodytas 5 lape)</v>
      </c>
      <c r="C1166" s="668" t="str">
        <f>'10'!S12</f>
        <v>Ne</v>
      </c>
    </row>
    <row r="1167" spans="1:3" ht="30" x14ac:dyDescent="0.25">
      <c r="A1167" s="2" t="s">
        <v>194</v>
      </c>
      <c r="B1167" s="669" t="str">
        <f t="shared" si="28"/>
        <v>Ar priemonė prisideda prie 5 konkretaus BŽŪP tikslo? (tikslas nurodytas 5 lape)</v>
      </c>
      <c r="C1167" s="668" t="str">
        <f>'10'!S13</f>
        <v>Ne</v>
      </c>
    </row>
    <row r="1168" spans="1:3" ht="30" x14ac:dyDescent="0.25">
      <c r="A1168" s="2" t="s">
        <v>195</v>
      </c>
      <c r="B1168" s="669" t="str">
        <f t="shared" si="28"/>
        <v>Ar priemonė prisideda prie 6 konkretaus BŽŪP tikslo? (tikslas nurodytas 5 lape)</v>
      </c>
      <c r="C1168" s="668" t="str">
        <f>'10'!S14</f>
        <v>Ne</v>
      </c>
    </row>
    <row r="1169" spans="1:3" ht="30" x14ac:dyDescent="0.25">
      <c r="A1169" s="2" t="s">
        <v>196</v>
      </c>
      <c r="B1169" s="669" t="str">
        <f t="shared" si="28"/>
        <v>Ar priemonė prisideda prie 9 konkretaus BŽŪP tikslo? (tikslas nurodytas 5 lape)</v>
      </c>
      <c r="C1169" s="668" t="str">
        <f>'10'!S15</f>
        <v>Ne</v>
      </c>
    </row>
    <row r="1170" spans="1:3" x14ac:dyDescent="0.25">
      <c r="A1170" s="2" t="s">
        <v>94</v>
      </c>
      <c r="B1170" s="671" t="str">
        <f t="shared" si="28"/>
        <v>A dalis. Priemonės intervencijos logika:</v>
      </c>
      <c r="C1170" s="672"/>
    </row>
    <row r="1171" spans="1:3" ht="45" x14ac:dyDescent="0.25">
      <c r="A1171" s="2" t="s">
        <v>197</v>
      </c>
      <c r="B1171" s="669" t="str">
        <f t="shared" si="28"/>
        <v>Priemonės tikslas, ryšys su pagrindiniu BŽŪP tikslu ir VVG teritorijos poreikiais (problemomis ir (arba) potencialu), ryšys su VPS tema (jei taikoma)</v>
      </c>
      <c r="C1171" s="673">
        <f>'10'!S17</f>
        <v>0</v>
      </c>
    </row>
    <row r="1172" spans="1:3" x14ac:dyDescent="0.25">
      <c r="A1172" s="2" t="s">
        <v>198</v>
      </c>
      <c r="B1172" s="667" t="str">
        <f t="shared" si="28"/>
        <v>Pokytis, kurio siekiama VPS priemone</v>
      </c>
      <c r="C1172" s="673">
        <f>'10'!S18</f>
        <v>0</v>
      </c>
    </row>
    <row r="1173" spans="1:3" ht="30" x14ac:dyDescent="0.25">
      <c r="A1173" s="2" t="s">
        <v>199</v>
      </c>
      <c r="B1173" s="507" t="str">
        <f t="shared" si="28"/>
        <v>Kaip priemonė prisidės prie horizontalaus tikslo d įgyvendinimo? (pildoma, jei taikoma)</v>
      </c>
      <c r="C1173" s="673">
        <f>'10'!S19</f>
        <v>0</v>
      </c>
    </row>
    <row r="1174" spans="1:3" ht="30" x14ac:dyDescent="0.25">
      <c r="A1174" s="2" t="s">
        <v>200</v>
      </c>
      <c r="B1174" s="507" t="str">
        <f t="shared" si="28"/>
        <v>Kaip priemonė prisidės prie horizontalaus tikslo e įgyvendinimo? (pildoma, jei taikoma)</v>
      </c>
      <c r="C1174" s="673">
        <f>'10'!S20</f>
        <v>0</v>
      </c>
    </row>
    <row r="1175" spans="1:3" ht="30" x14ac:dyDescent="0.25">
      <c r="A1175" s="2" t="s">
        <v>201</v>
      </c>
      <c r="B1175" s="507" t="str">
        <f t="shared" si="28"/>
        <v>Kaip priemonė prisidės prie horizontalaus tikslo f įgyvendinimo? (pildoma, jei taikoma)</v>
      </c>
      <c r="C1175" s="673">
        <f>'10'!S21</f>
        <v>0</v>
      </c>
    </row>
    <row r="1176" spans="1:3" ht="30" x14ac:dyDescent="0.25">
      <c r="A1176" s="2" t="s">
        <v>202</v>
      </c>
      <c r="B1176" s="507" t="str">
        <f t="shared" si="28"/>
        <v>Kaip priemonė prisidės prie horizontalaus tikslo i įgyvendinimo? (pildoma, jei taikoma)</v>
      </c>
      <c r="C1176" s="673">
        <f>'10'!S22</f>
        <v>0</v>
      </c>
    </row>
    <row r="1177" spans="1:3" ht="30" x14ac:dyDescent="0.25">
      <c r="A1177" s="2" t="s">
        <v>203</v>
      </c>
      <c r="B1177" s="671" t="str">
        <f t="shared" si="28"/>
        <v>B dalis. Pareiškėjų ir projektų tinkamumo sąlygos, projektų atrankos principai:</v>
      </c>
      <c r="C1177" s="672"/>
    </row>
    <row r="1178" spans="1:3" x14ac:dyDescent="0.25">
      <c r="A1178" s="2" t="s">
        <v>204</v>
      </c>
      <c r="B1178" s="507" t="str">
        <f t="shared" si="28"/>
        <v>Pagal priemonę remiamos veiklos</v>
      </c>
      <c r="C1178" s="673">
        <f>'10'!S24</f>
        <v>0</v>
      </c>
    </row>
    <row r="1179" spans="1:3" ht="30" x14ac:dyDescent="0.25">
      <c r="A1179" s="2" t="s">
        <v>205</v>
      </c>
      <c r="B1179" s="667" t="str">
        <f t="shared" si="28"/>
        <v>Tinkami pareiškėjai ir partneriai (jei taikomas reikalavimas projektus įgyvendinti su partneriais)</v>
      </c>
      <c r="C1179" s="673">
        <f>'10'!S25</f>
        <v>0</v>
      </c>
    </row>
    <row r="1180" spans="1:3" ht="30" x14ac:dyDescent="0.25">
      <c r="A1180" s="2" t="s">
        <v>206</v>
      </c>
      <c r="B1180" s="667" t="str">
        <f t="shared" si="28"/>
        <v>Priemonės tikslinė grupė (pildoma, jei nesutampa su tinkamais pareiškėjais ir (arba) partneriais)</v>
      </c>
      <c r="C1180" s="673">
        <f>'10'!S26</f>
        <v>0</v>
      </c>
    </row>
    <row r="1181" spans="1:3" x14ac:dyDescent="0.25">
      <c r="A1181" s="2" t="s">
        <v>725</v>
      </c>
      <c r="B1181" s="507" t="str">
        <f t="shared" si="28"/>
        <v>Tinkamumo sąlygos pareiškėjams ir projektams</v>
      </c>
      <c r="C1181" s="673">
        <f>'10'!S27</f>
        <v>0</v>
      </c>
    </row>
    <row r="1182" spans="1:3" x14ac:dyDescent="0.25">
      <c r="A1182" s="2" t="s">
        <v>726</v>
      </c>
      <c r="B1182" s="669" t="str">
        <f t="shared" si="28"/>
        <v>Projektų atrankos principai</v>
      </c>
      <c r="C1182" s="673">
        <f>'10'!S28</f>
        <v>0</v>
      </c>
    </row>
    <row r="1183" spans="1:3" x14ac:dyDescent="0.25">
      <c r="A1183" s="2" t="s">
        <v>727</v>
      </c>
      <c r="B1183" s="507" t="str">
        <f t="shared" si="28"/>
        <v>Planuojamų kvietimų teikti paraiškas skaičius</v>
      </c>
      <c r="C1183" s="666">
        <f>'10'!S29</f>
        <v>0</v>
      </c>
    </row>
    <row r="1184" spans="1:3" x14ac:dyDescent="0.25">
      <c r="A1184" s="2" t="s">
        <v>728</v>
      </c>
      <c r="B1184" s="647" t="str">
        <f t="shared" si="28"/>
        <v>C dalis. Paramos dydžiai:</v>
      </c>
      <c r="C1184" s="672"/>
    </row>
    <row r="1185" spans="1:3" x14ac:dyDescent="0.25">
      <c r="A1185" s="2" t="s">
        <v>729</v>
      </c>
      <c r="B1185" s="507" t="str">
        <f t="shared" si="28"/>
        <v>Didžiausia paramos suma vietos projektui, Eur</v>
      </c>
      <c r="C1185" s="673">
        <f>'10'!S31</f>
        <v>0</v>
      </c>
    </row>
    <row r="1186" spans="1:3" x14ac:dyDescent="0.25">
      <c r="A1186" s="2" t="s">
        <v>730</v>
      </c>
      <c r="B1186" s="507" t="str">
        <f t="shared" si="28"/>
        <v xml:space="preserve">Paramos lyginamoji dalis, proc. </v>
      </c>
      <c r="C1186" s="673">
        <f>'10'!S32</f>
        <v>0</v>
      </c>
    </row>
    <row r="1187" spans="1:3" x14ac:dyDescent="0.25">
      <c r="A1187" s="2" t="s">
        <v>731</v>
      </c>
      <c r="B1187" s="507" t="str">
        <f t="shared" si="28"/>
        <v>Planuojama paramos suma priemonei, Eur</v>
      </c>
      <c r="C1187" s="674">
        <f>'10'!S33</f>
        <v>0</v>
      </c>
    </row>
    <row r="1188" spans="1:3" x14ac:dyDescent="0.25">
      <c r="A1188" s="2" t="s">
        <v>732</v>
      </c>
      <c r="B1188" s="507" t="str">
        <f t="shared" si="28"/>
        <v>Planuojama paremti projektų (rodiklis L700)</v>
      </c>
      <c r="C1188" s="675">
        <f>'10'!S34</f>
        <v>0</v>
      </c>
    </row>
    <row r="1189" spans="1:3" x14ac:dyDescent="0.25">
      <c r="A1189" s="2" t="s">
        <v>733</v>
      </c>
      <c r="B1189" s="507" t="str">
        <f t="shared" si="28"/>
        <v>Paaiškinimas, kaip nustatyta rodiklio L700 reikšmė</v>
      </c>
      <c r="C1189" s="673">
        <f>'10'!S35</f>
        <v>0</v>
      </c>
    </row>
    <row r="1190" spans="1:3" ht="30" x14ac:dyDescent="0.25">
      <c r="A1190" s="2" t="s">
        <v>734</v>
      </c>
      <c r="B1190" s="647" t="str">
        <f t="shared" si="28"/>
        <v>D dalis. Priemonės indėlis į ES ir nacionalinių horizontaliųjų principų įgyvendinimą:</v>
      </c>
      <c r="C1190" s="672"/>
    </row>
    <row r="1191" spans="1:3" x14ac:dyDescent="0.25">
      <c r="A1191" s="2" t="s">
        <v>735</v>
      </c>
      <c r="B1191" s="676" t="str">
        <f t="shared" si="28"/>
        <v>Subregioninės vietovės principas:</v>
      </c>
      <c r="C1191" s="672"/>
    </row>
    <row r="1192" spans="1:3" ht="30" x14ac:dyDescent="0.25">
      <c r="A1192" s="2" t="s">
        <v>736</v>
      </c>
      <c r="B1192" s="507" t="str">
        <f t="shared" si="28"/>
        <v>Ar siekiama, kad pagal priemonę finansuojami projektai apimtų visas VVG teritorijos seniūnijas?</v>
      </c>
      <c r="C1192" s="668" t="str">
        <f>'10'!S38</f>
        <v>Ne</v>
      </c>
    </row>
    <row r="1193" spans="1:3" x14ac:dyDescent="0.25">
      <c r="A1193" s="2" t="s">
        <v>737</v>
      </c>
      <c r="B1193" s="507" t="str">
        <f t="shared" si="28"/>
        <v>Pasirinkimo pagrindimas</v>
      </c>
      <c r="C1193" s="673">
        <f>'10'!S39</f>
        <v>0</v>
      </c>
    </row>
    <row r="1194" spans="1:3" x14ac:dyDescent="0.25">
      <c r="A1194" s="2" t="s">
        <v>738</v>
      </c>
      <c r="B1194" s="676" t="str">
        <f t="shared" si="28"/>
        <v>Partnerystės principas:</v>
      </c>
      <c r="C1194" s="672"/>
    </row>
    <row r="1195" spans="1:3" ht="30" x14ac:dyDescent="0.25">
      <c r="A1195" s="2" t="s">
        <v>739</v>
      </c>
      <c r="B1195" s="507" t="str">
        <f t="shared" si="28"/>
        <v>Ar siekiama, kad pagal priemonę finansuojami projektai būtų vykdomi su partneriais?</v>
      </c>
      <c r="C1195" s="668" t="str">
        <f>'10'!S41</f>
        <v>Ne</v>
      </c>
    </row>
    <row r="1196" spans="1:3" x14ac:dyDescent="0.25">
      <c r="A1196" s="2" t="s">
        <v>740</v>
      </c>
      <c r="B1196" s="507" t="str">
        <f t="shared" si="28"/>
        <v>Pasirinkimo pagrindimas</v>
      </c>
      <c r="C1196" s="673">
        <f>'10'!S42</f>
        <v>0</v>
      </c>
    </row>
    <row r="1197" spans="1:3" x14ac:dyDescent="0.25">
      <c r="A1197" s="2" t="s">
        <v>741</v>
      </c>
      <c r="B1197" s="676" t="str">
        <f t="shared" si="28"/>
        <v>Inovacijų principas:</v>
      </c>
      <c r="C1197" s="672"/>
    </row>
    <row r="1198" spans="1:3" ht="30" x14ac:dyDescent="0.25">
      <c r="A1198" s="2" t="s">
        <v>742</v>
      </c>
      <c r="B1198" s="507" t="str">
        <f t="shared" si="28"/>
        <v>Ar siekiama, kad pagal priemonę finansuojami projektai būtų skirti inovacijoms vietos lygiu diegti?</v>
      </c>
      <c r="C1198" s="668" t="str">
        <f>'10'!S44</f>
        <v>Ne</v>
      </c>
    </row>
    <row r="1199" spans="1:3" x14ac:dyDescent="0.25">
      <c r="A1199" s="2" t="s">
        <v>743</v>
      </c>
      <c r="B1199" s="507" t="str">
        <f t="shared" si="28"/>
        <v>Pasirinkimo pagrindimas</v>
      </c>
      <c r="C1199" s="673">
        <f>'10'!S45</f>
        <v>0</v>
      </c>
    </row>
    <row r="1200" spans="1:3" ht="30" x14ac:dyDescent="0.25">
      <c r="A1200" s="2" t="s">
        <v>744</v>
      </c>
      <c r="B1200" s="507" t="str">
        <f t="shared" si="28"/>
        <v>Planuojama paremti projektų, skirtų inovacijoms vietos lygiu diegti (rodiklis L710)</v>
      </c>
      <c r="C1200" s="675">
        <f>'10'!S46</f>
        <v>0</v>
      </c>
    </row>
    <row r="1201" spans="1:3" x14ac:dyDescent="0.25">
      <c r="A1201" s="2" t="s">
        <v>745</v>
      </c>
      <c r="B1201" s="676" t="str">
        <f t="shared" si="28"/>
        <v>Lyčių lygybė ir nediskriminavimas:</v>
      </c>
      <c r="C1201" s="672"/>
    </row>
    <row r="1202" spans="1:3" ht="30" x14ac:dyDescent="0.25">
      <c r="A1202" s="2" t="s">
        <v>746</v>
      </c>
      <c r="B1202" s="507" t="str">
        <f t="shared" si="28"/>
        <v>Ar pagal priemonę finansuojami projektai, skirti lyčių lygybei ir nediskriminavimui?</v>
      </c>
      <c r="C1202" s="668" t="str">
        <f>'10'!S48</f>
        <v>Ne</v>
      </c>
    </row>
    <row r="1203" spans="1:3" x14ac:dyDescent="0.25">
      <c r="A1203" s="2" t="s">
        <v>747</v>
      </c>
      <c r="B1203" s="507" t="str">
        <f t="shared" si="28"/>
        <v>Pasirinkimo pagrindimas (jei taip, kaip bus užtikrinta)</v>
      </c>
      <c r="C1203" s="673">
        <f>'10'!S49</f>
        <v>0</v>
      </c>
    </row>
    <row r="1204" spans="1:3" x14ac:dyDescent="0.25">
      <c r="A1204" s="2" t="s">
        <v>748</v>
      </c>
      <c r="B1204" s="676" t="str">
        <f t="shared" si="28"/>
        <v>Jaunimas:</v>
      </c>
      <c r="C1204" s="672"/>
    </row>
    <row r="1205" spans="1:3" ht="30" x14ac:dyDescent="0.25">
      <c r="A1205" s="2" t="s">
        <v>749</v>
      </c>
      <c r="B1205" s="507" t="str">
        <f t="shared" si="28"/>
        <v>Ar pagal priemonę finansuojami projektai, skirti jaunimui?</v>
      </c>
      <c r="C1205" s="668" t="str">
        <f>'10'!S51</f>
        <v>Ne</v>
      </c>
    </row>
    <row r="1206" spans="1:3" x14ac:dyDescent="0.25">
      <c r="A1206" s="2" t="s">
        <v>750</v>
      </c>
      <c r="B1206" s="507" t="str">
        <f t="shared" si="28"/>
        <v>Pasirinkimo pagrindimas (jei taip, kaip bus užtikrinta)</v>
      </c>
      <c r="C1206" s="673">
        <f>'10'!S52</f>
        <v>0</v>
      </c>
    </row>
    <row r="1207" spans="1:3" x14ac:dyDescent="0.25">
      <c r="A1207" s="2" t="s">
        <v>751</v>
      </c>
      <c r="B1207" s="671" t="str">
        <f t="shared" si="28"/>
        <v>E dalis. Priemonės rezultato rodikliai:</v>
      </c>
      <c r="C1207" s="672"/>
    </row>
    <row r="1208" spans="1:3" x14ac:dyDescent="0.25">
      <c r="A1208" s="2" t="s">
        <v>752</v>
      </c>
      <c r="B1208" s="676" t="str">
        <f t="shared" si="28"/>
        <v>SP rezultato rodiklių taikymas priemonei:</v>
      </c>
      <c r="C1208" s="672"/>
    </row>
    <row r="1209" spans="1:3" x14ac:dyDescent="0.25">
      <c r="A1209" s="2" t="s">
        <v>753</v>
      </c>
      <c r="B1209" s="677" t="str">
        <f t="shared" si="28"/>
        <v>R.3</v>
      </c>
      <c r="C1209" s="683" t="str">
        <f>'10'!S55</f>
        <v>Ne</v>
      </c>
    </row>
    <row r="1210" spans="1:3" x14ac:dyDescent="0.25">
      <c r="A1210" s="2" t="s">
        <v>754</v>
      </c>
      <c r="B1210" s="677" t="str">
        <f t="shared" si="28"/>
        <v>R.37</v>
      </c>
      <c r="C1210" s="683" t="str">
        <f>'10'!S56</f>
        <v>Ne</v>
      </c>
    </row>
    <row r="1211" spans="1:3" x14ac:dyDescent="0.25">
      <c r="A1211" s="2" t="s">
        <v>755</v>
      </c>
      <c r="B1211" s="677" t="str">
        <f t="shared" si="28"/>
        <v>R.39</v>
      </c>
      <c r="C1211" s="683" t="str">
        <f>'10'!S57</f>
        <v>Ne</v>
      </c>
    </row>
    <row r="1212" spans="1:3" x14ac:dyDescent="0.25">
      <c r="A1212" s="2" t="s">
        <v>756</v>
      </c>
      <c r="B1212" s="677" t="str">
        <f t="shared" si="28"/>
        <v>R.41</v>
      </c>
      <c r="C1212" s="683" t="str">
        <f>'10'!S58</f>
        <v>Ne</v>
      </c>
    </row>
    <row r="1213" spans="1:3" x14ac:dyDescent="0.25">
      <c r="A1213" s="2" t="s">
        <v>757</v>
      </c>
      <c r="B1213" s="677" t="str">
        <f t="shared" si="28"/>
        <v>R.42</v>
      </c>
      <c r="C1213" s="683" t="str">
        <f>'10'!S59</f>
        <v>Ne</v>
      </c>
    </row>
    <row r="1214" spans="1:3" x14ac:dyDescent="0.25">
      <c r="A1214" s="2" t="s">
        <v>758</v>
      </c>
      <c r="B1214" s="676" t="str">
        <f t="shared" si="28"/>
        <v>VPS rodiklių taikymas priemonei:</v>
      </c>
      <c r="C1214" s="684"/>
    </row>
    <row r="1215" spans="1:3" x14ac:dyDescent="0.25">
      <c r="A1215" s="2" t="s">
        <v>759</v>
      </c>
      <c r="B1215" s="677" t="str">
        <f t="shared" si="28"/>
        <v>ŠAKI-P.1</v>
      </c>
      <c r="C1215" s="683" t="str">
        <f>'10'!S61</f>
        <v>Ne</v>
      </c>
    </row>
    <row r="1216" spans="1:3" x14ac:dyDescent="0.25">
      <c r="A1216" s="2" t="s">
        <v>760</v>
      </c>
      <c r="B1216" s="677" t="str">
        <f t="shared" si="28"/>
        <v>ŠAKI-P.2</v>
      </c>
      <c r="C1216" s="683" t="str">
        <f>'10'!S62</f>
        <v>Ne</v>
      </c>
    </row>
    <row r="1217" spans="1:3" x14ac:dyDescent="0.25">
      <c r="A1217" s="2" t="s">
        <v>761</v>
      </c>
      <c r="B1217" s="677" t="str">
        <f t="shared" si="28"/>
        <v>ŠAKI-P.3</v>
      </c>
      <c r="C1217" s="683" t="str">
        <f>'10'!S63</f>
        <v>Ne</v>
      </c>
    </row>
    <row r="1218" spans="1:3" x14ac:dyDescent="0.25">
      <c r="A1218" s="2" t="s">
        <v>762</v>
      </c>
      <c r="B1218" s="677" t="str">
        <f t="shared" si="28"/>
        <v>ŠAKI-P.4</v>
      </c>
      <c r="C1218" s="683" t="str">
        <f>'10'!S64</f>
        <v>Ne</v>
      </c>
    </row>
    <row r="1219" spans="1:3" x14ac:dyDescent="0.25">
      <c r="A1219" s="2" t="s">
        <v>763</v>
      </c>
      <c r="B1219" s="677" t="str">
        <f t="shared" si="28"/>
        <v>ŠAKI-P.5</v>
      </c>
      <c r="C1219" s="683" t="str">
        <f>'10'!S65</f>
        <v>Ne</v>
      </c>
    </row>
    <row r="1220" spans="1:3" x14ac:dyDescent="0.25">
      <c r="A1220" s="2" t="s">
        <v>764</v>
      </c>
      <c r="B1220" s="677" t="str">
        <f t="shared" si="28"/>
        <v>ŠAKI-P.6</v>
      </c>
      <c r="C1220" s="683" t="str">
        <f>'10'!S66</f>
        <v>Ne</v>
      </c>
    </row>
    <row r="1221" spans="1:3" x14ac:dyDescent="0.25">
      <c r="A1221" s="2" t="s">
        <v>765</v>
      </c>
      <c r="B1221" s="677" t="str">
        <f t="shared" si="28"/>
        <v>ŠAKI-P.7</v>
      </c>
      <c r="C1221" s="683" t="str">
        <f>'10'!S67</f>
        <v>Ne</v>
      </c>
    </row>
    <row r="1222" spans="1:3" x14ac:dyDescent="0.25">
      <c r="A1222" s="2" t="s">
        <v>766</v>
      </c>
      <c r="B1222" s="677" t="str">
        <f t="shared" si="28"/>
        <v>ŠAKI-P.8</v>
      </c>
      <c r="C1222" s="683" t="str">
        <f>'10'!S68</f>
        <v>Ne</v>
      </c>
    </row>
    <row r="1223" spans="1:3" x14ac:dyDescent="0.25">
      <c r="A1223" s="2" t="s">
        <v>767</v>
      </c>
      <c r="B1223" s="677" t="str">
        <f t="shared" si="28"/>
        <v>ŠAKI-P.9</v>
      </c>
      <c r="C1223" s="683" t="str">
        <f>'10'!S69</f>
        <v>Ne</v>
      </c>
    </row>
    <row r="1224" spans="1:3" x14ac:dyDescent="0.25">
      <c r="A1224" s="2" t="s">
        <v>768</v>
      </c>
      <c r="B1224" s="679" t="str">
        <f t="shared" si="28"/>
        <v>ŠAKI-P.10</v>
      </c>
      <c r="C1224" s="685" t="str">
        <f>'10'!S70</f>
        <v>Ne</v>
      </c>
    </row>
    <row r="1225" spans="1:3" x14ac:dyDescent="0.25">
      <c r="A1225" s="2" t="s">
        <v>769</v>
      </c>
      <c r="B1225" s="671" t="str">
        <f t="shared" si="28"/>
        <v>F dalis. Pagal priemonę remiamų projektų pobūdis:</v>
      </c>
      <c r="C1225" s="672"/>
    </row>
    <row r="1226" spans="1:3" x14ac:dyDescent="0.25">
      <c r="A1226" s="2" t="s">
        <v>770</v>
      </c>
      <c r="B1226" s="667" t="str">
        <f t="shared" ref="B1226:B1235" si="29">B1149</f>
        <v>Remiami pelno projektai</v>
      </c>
      <c r="C1226" s="668" t="str">
        <f>'10'!S72</f>
        <v>Ne</v>
      </c>
    </row>
    <row r="1227" spans="1:3" ht="60" x14ac:dyDescent="0.25">
      <c r="A1227" s="2" t="s">
        <v>771</v>
      </c>
      <c r="B1227" s="669" t="str">
        <f t="shared" si="29"/>
        <v>Remiami projektai, susiję su žinių perdavimu, įskaitant konsultacijas, mokymą ir keitimąsi žiniomis apie tvarią, ekonominę, socialinę, aplinką ir klimatą tausojančią veiklą (aktualu rodikliui L801)</v>
      </c>
      <c r="C1227" s="668" t="str">
        <f>'10'!S73</f>
        <v>Ne</v>
      </c>
    </row>
    <row r="1228" spans="1:3" ht="75" x14ac:dyDescent="0.25">
      <c r="A1228" s="2" t="s">
        <v>772</v>
      </c>
      <c r="B1228" s="669" t="str">
        <f t="shared" si="29"/>
        <v>Remiami projektai, susiję su gamintojų organizacijomis, vietinėmis rinkomis, trumpomis tiekimo grandinėmis ir kokybės schemomis, įskaitant paramą investicijoms, rinkodaros veiklą ir kt. (aktualu rodikliui L802)</v>
      </c>
      <c r="C1228" s="668" t="str">
        <f>'10'!S74</f>
        <v>Ne</v>
      </c>
    </row>
    <row r="1229" spans="1:3" ht="45" x14ac:dyDescent="0.25">
      <c r="A1229" s="2" t="s">
        <v>773</v>
      </c>
      <c r="B1229" s="669" t="str">
        <f t="shared" si="29"/>
        <v>Remiami projektai, susiję su atsinaujinančios energijos gamybos pajėgumais, įskaitant biologinę (aktualu rodikliui L803)</v>
      </c>
      <c r="C1229" s="668" t="str">
        <f>'10'!S75</f>
        <v>Ne</v>
      </c>
    </row>
    <row r="1230" spans="1:3" ht="60" x14ac:dyDescent="0.25">
      <c r="A1230" s="2" t="s">
        <v>774</v>
      </c>
      <c r="B1230" s="669" t="str">
        <f t="shared" si="29"/>
        <v>Remiami projektai, prisidedantys prie aplinkos tvarumo, klimato kaitos švelninimo bei prisitaikymo prie jos tikslų įgyvendinimo kaimo vietovėse (aktualu rodikliui L804)</v>
      </c>
      <c r="C1230" s="668" t="str">
        <f>'10'!S76</f>
        <v>Ne</v>
      </c>
    </row>
    <row r="1231" spans="1:3" ht="30" x14ac:dyDescent="0.25">
      <c r="A1231" s="2" t="s">
        <v>775</v>
      </c>
      <c r="B1231" s="669" t="str">
        <f t="shared" si="29"/>
        <v>Remiami projektai, kurie kuria darbo vietas (aktualu rodikliui L805)</v>
      </c>
      <c r="C1231" s="668" t="str">
        <f>'10'!S77</f>
        <v>Ne</v>
      </c>
    </row>
    <row r="1232" spans="1:3" ht="30" x14ac:dyDescent="0.25">
      <c r="A1232" s="2" t="s">
        <v>776</v>
      </c>
      <c r="B1232" s="669" t="str">
        <f t="shared" si="29"/>
        <v>Remiami kaimo verslų, įskaitant bioekonomiką, projektai (aktualu rodikliui L 806)</v>
      </c>
      <c r="C1232" s="668" t="str">
        <f>'10'!S78</f>
        <v>Ne</v>
      </c>
    </row>
    <row r="1233" spans="1:3" ht="30" x14ac:dyDescent="0.25">
      <c r="A1233" s="2" t="s">
        <v>777</v>
      </c>
      <c r="B1233" s="669" t="str">
        <f t="shared" si="29"/>
        <v>Remiami projektai, susiję su sumanių kaimų strategijomis (aktualu rodikliui L807)</v>
      </c>
      <c r="C1233" s="668" t="str">
        <f>'10'!S79</f>
        <v>Ne</v>
      </c>
    </row>
    <row r="1234" spans="1:3" ht="30" x14ac:dyDescent="0.25">
      <c r="A1234" s="2" t="s">
        <v>778</v>
      </c>
      <c r="B1234" s="669" t="str">
        <f t="shared" si="29"/>
        <v>Remiami projektai, gerinantys paslaugų prieinamumą ir infrastruktūrą (aktualu rodikliui L808)</v>
      </c>
      <c r="C1234" s="668" t="str">
        <f>'10'!S80</f>
        <v>Ne</v>
      </c>
    </row>
    <row r="1235" spans="1:3" ht="30" x14ac:dyDescent="0.25">
      <c r="A1235" s="2" t="s">
        <v>779</v>
      </c>
      <c r="B1235" s="669" t="str">
        <f t="shared" si="29"/>
        <v>Remiami socialinės įtraukties projektai (aktualu rodikliui L809)</v>
      </c>
      <c r="C1235" s="668" t="str">
        <f>'10'!S81</f>
        <v>Ne</v>
      </c>
    </row>
    <row r="1236" spans="1:3" x14ac:dyDescent="0.25">
      <c r="B1236" s="645"/>
      <c r="C1236" s="681"/>
    </row>
    <row r="1237" spans="1:3" x14ac:dyDescent="0.25">
      <c r="A1237" s="1"/>
      <c r="B1237" s="360"/>
      <c r="C1237" s="682" t="str">
        <f>'10'!T6</f>
        <v>17 priemonė</v>
      </c>
    </row>
    <row r="1238" spans="1:3" x14ac:dyDescent="0.25">
      <c r="A1238" s="2" t="s">
        <v>188</v>
      </c>
      <c r="B1238" s="507" t="str">
        <f>B1161</f>
        <v>Priemonės pavadinimas</v>
      </c>
      <c r="C1238" s="666">
        <f>'10'!T7</f>
        <v>0</v>
      </c>
    </row>
    <row r="1239" spans="1:3" x14ac:dyDescent="0.25">
      <c r="A1239" s="2" t="s">
        <v>189</v>
      </c>
      <c r="B1239" s="667" t="str">
        <f t="shared" ref="B1239:B1302" si="30">B1162</f>
        <v>Priemonės rūšis</v>
      </c>
      <c r="C1239" s="666">
        <f>'10'!T8</f>
        <v>0</v>
      </c>
    </row>
    <row r="1240" spans="1:3" ht="30" x14ac:dyDescent="0.25">
      <c r="A1240" s="2" t="s">
        <v>190</v>
      </c>
      <c r="B1240" s="667" t="str">
        <f t="shared" si="30"/>
        <v>VVG teritorijos poreikių, kuriuos tenkina priemonė, skaičius</v>
      </c>
      <c r="C1240" s="666">
        <f>'10'!T9</f>
        <v>0</v>
      </c>
    </row>
    <row r="1241" spans="1:3" x14ac:dyDescent="0.25">
      <c r="A1241" s="2" t="s">
        <v>191</v>
      </c>
      <c r="B1241" s="667" t="str">
        <f t="shared" si="30"/>
        <v>BŽŪP tikslų, kuriuos įgyvendina priemonė, skaičius</v>
      </c>
      <c r="C1241" s="666">
        <f>'10'!T10</f>
        <v>0</v>
      </c>
    </row>
    <row r="1242" spans="1:3" x14ac:dyDescent="0.25">
      <c r="A1242" s="2" t="s">
        <v>192</v>
      </c>
      <c r="B1242" s="667" t="str">
        <f t="shared" si="30"/>
        <v>Pagrindinis BŽŪP tikslas, kurį įgyvendina VPS priemonė</v>
      </c>
      <c r="C1242" s="668" t="str">
        <f>'10'!T11</f>
        <v>Pasirinkite</v>
      </c>
    </row>
    <row r="1243" spans="1:3" ht="30" x14ac:dyDescent="0.25">
      <c r="A1243" s="2" t="s">
        <v>193</v>
      </c>
      <c r="B1243" s="669" t="str">
        <f t="shared" si="30"/>
        <v>Ar priemonė prisideda prie 4 konkretaus BŽŪP tikslo? (tikslas nurodytas 5 lape)</v>
      </c>
      <c r="C1243" s="668" t="str">
        <f>'10'!T12</f>
        <v>Ne</v>
      </c>
    </row>
    <row r="1244" spans="1:3" ht="30" x14ac:dyDescent="0.25">
      <c r="A1244" s="2" t="s">
        <v>194</v>
      </c>
      <c r="B1244" s="669" t="str">
        <f t="shared" si="30"/>
        <v>Ar priemonė prisideda prie 5 konkretaus BŽŪP tikslo? (tikslas nurodytas 5 lape)</v>
      </c>
      <c r="C1244" s="668" t="str">
        <f>'10'!T13</f>
        <v>Ne</v>
      </c>
    </row>
    <row r="1245" spans="1:3" ht="30" x14ac:dyDescent="0.25">
      <c r="A1245" s="2" t="s">
        <v>195</v>
      </c>
      <c r="B1245" s="669" t="str">
        <f t="shared" si="30"/>
        <v>Ar priemonė prisideda prie 6 konkretaus BŽŪP tikslo? (tikslas nurodytas 5 lape)</v>
      </c>
      <c r="C1245" s="668" t="str">
        <f>'10'!T14</f>
        <v>Ne</v>
      </c>
    </row>
    <row r="1246" spans="1:3" ht="30" x14ac:dyDescent="0.25">
      <c r="A1246" s="2" t="s">
        <v>196</v>
      </c>
      <c r="B1246" s="669" t="str">
        <f t="shared" si="30"/>
        <v>Ar priemonė prisideda prie 9 konkretaus BŽŪP tikslo? (tikslas nurodytas 5 lape)</v>
      </c>
      <c r="C1246" s="668" t="str">
        <f>'10'!T15</f>
        <v>Ne</v>
      </c>
    </row>
    <row r="1247" spans="1:3" x14ac:dyDescent="0.25">
      <c r="A1247" s="2" t="s">
        <v>94</v>
      </c>
      <c r="B1247" s="671" t="str">
        <f t="shared" si="30"/>
        <v>A dalis. Priemonės intervencijos logika:</v>
      </c>
      <c r="C1247" s="672"/>
    </row>
    <row r="1248" spans="1:3" ht="45" x14ac:dyDescent="0.25">
      <c r="A1248" s="2" t="s">
        <v>197</v>
      </c>
      <c r="B1248" s="669" t="str">
        <f t="shared" si="30"/>
        <v>Priemonės tikslas, ryšys su pagrindiniu BŽŪP tikslu ir VVG teritorijos poreikiais (problemomis ir (arba) potencialu), ryšys su VPS tema (jei taikoma)</v>
      </c>
      <c r="C1248" s="673">
        <f>'10'!T17</f>
        <v>0</v>
      </c>
    </row>
    <row r="1249" spans="1:3" x14ac:dyDescent="0.25">
      <c r="A1249" s="2" t="s">
        <v>198</v>
      </c>
      <c r="B1249" s="667" t="str">
        <f t="shared" si="30"/>
        <v>Pokytis, kurio siekiama VPS priemone</v>
      </c>
      <c r="C1249" s="673">
        <f>'10'!T18</f>
        <v>0</v>
      </c>
    </row>
    <row r="1250" spans="1:3" ht="30" x14ac:dyDescent="0.25">
      <c r="A1250" s="2" t="s">
        <v>199</v>
      </c>
      <c r="B1250" s="507" t="str">
        <f t="shared" si="30"/>
        <v>Kaip priemonė prisidės prie horizontalaus tikslo d įgyvendinimo? (pildoma, jei taikoma)</v>
      </c>
      <c r="C1250" s="673">
        <f>'10'!T19</f>
        <v>0</v>
      </c>
    </row>
    <row r="1251" spans="1:3" ht="30" x14ac:dyDescent="0.25">
      <c r="A1251" s="2" t="s">
        <v>200</v>
      </c>
      <c r="B1251" s="507" t="str">
        <f t="shared" si="30"/>
        <v>Kaip priemonė prisidės prie horizontalaus tikslo e įgyvendinimo? (pildoma, jei taikoma)</v>
      </c>
      <c r="C1251" s="673">
        <f>'10'!T20</f>
        <v>0</v>
      </c>
    </row>
    <row r="1252" spans="1:3" ht="30" x14ac:dyDescent="0.25">
      <c r="A1252" s="2" t="s">
        <v>201</v>
      </c>
      <c r="B1252" s="507" t="str">
        <f t="shared" si="30"/>
        <v>Kaip priemonė prisidės prie horizontalaus tikslo f įgyvendinimo? (pildoma, jei taikoma)</v>
      </c>
      <c r="C1252" s="673">
        <f>'10'!T21</f>
        <v>0</v>
      </c>
    </row>
    <row r="1253" spans="1:3" ht="30" x14ac:dyDescent="0.25">
      <c r="A1253" s="2" t="s">
        <v>202</v>
      </c>
      <c r="B1253" s="507" t="str">
        <f t="shared" si="30"/>
        <v>Kaip priemonė prisidės prie horizontalaus tikslo i įgyvendinimo? (pildoma, jei taikoma)</v>
      </c>
      <c r="C1253" s="673">
        <f>'10'!T22</f>
        <v>0</v>
      </c>
    </row>
    <row r="1254" spans="1:3" ht="30" x14ac:dyDescent="0.25">
      <c r="A1254" s="2" t="s">
        <v>203</v>
      </c>
      <c r="B1254" s="671" t="str">
        <f t="shared" si="30"/>
        <v>B dalis. Pareiškėjų ir projektų tinkamumo sąlygos, projektų atrankos principai:</v>
      </c>
      <c r="C1254" s="672"/>
    </row>
    <row r="1255" spans="1:3" x14ac:dyDescent="0.25">
      <c r="A1255" s="2" t="s">
        <v>204</v>
      </c>
      <c r="B1255" s="507" t="str">
        <f t="shared" si="30"/>
        <v>Pagal priemonę remiamos veiklos</v>
      </c>
      <c r="C1255" s="673">
        <f>'10'!T24</f>
        <v>0</v>
      </c>
    </row>
    <row r="1256" spans="1:3" ht="30" x14ac:dyDescent="0.25">
      <c r="A1256" s="2" t="s">
        <v>205</v>
      </c>
      <c r="B1256" s="667" t="str">
        <f t="shared" si="30"/>
        <v>Tinkami pareiškėjai ir partneriai (jei taikomas reikalavimas projektus įgyvendinti su partneriais)</v>
      </c>
      <c r="C1256" s="673">
        <f>'10'!T25</f>
        <v>0</v>
      </c>
    </row>
    <row r="1257" spans="1:3" ht="30" x14ac:dyDescent="0.25">
      <c r="A1257" s="2" t="s">
        <v>206</v>
      </c>
      <c r="B1257" s="667" t="str">
        <f t="shared" si="30"/>
        <v>Priemonės tikslinė grupė (pildoma, jei nesutampa su tinkamais pareiškėjais ir (arba) partneriais)</v>
      </c>
      <c r="C1257" s="673">
        <f>'10'!T26</f>
        <v>0</v>
      </c>
    </row>
    <row r="1258" spans="1:3" x14ac:dyDescent="0.25">
      <c r="A1258" s="2" t="s">
        <v>725</v>
      </c>
      <c r="B1258" s="507" t="str">
        <f t="shared" si="30"/>
        <v>Tinkamumo sąlygos pareiškėjams ir projektams</v>
      </c>
      <c r="C1258" s="673">
        <f>'10'!T27</f>
        <v>0</v>
      </c>
    </row>
    <row r="1259" spans="1:3" x14ac:dyDescent="0.25">
      <c r="A1259" s="2" t="s">
        <v>726</v>
      </c>
      <c r="B1259" s="669" t="str">
        <f t="shared" si="30"/>
        <v>Projektų atrankos principai</v>
      </c>
      <c r="C1259" s="673">
        <f>'10'!T28</f>
        <v>0</v>
      </c>
    </row>
    <row r="1260" spans="1:3" x14ac:dyDescent="0.25">
      <c r="A1260" s="2" t="s">
        <v>727</v>
      </c>
      <c r="B1260" s="507" t="str">
        <f t="shared" si="30"/>
        <v>Planuojamų kvietimų teikti paraiškas skaičius</v>
      </c>
      <c r="C1260" s="666">
        <f>'10'!T29</f>
        <v>0</v>
      </c>
    </row>
    <row r="1261" spans="1:3" x14ac:dyDescent="0.25">
      <c r="A1261" s="2" t="s">
        <v>728</v>
      </c>
      <c r="B1261" s="647" t="str">
        <f t="shared" si="30"/>
        <v>C dalis. Paramos dydžiai:</v>
      </c>
      <c r="C1261" s="672"/>
    </row>
    <row r="1262" spans="1:3" x14ac:dyDescent="0.25">
      <c r="A1262" s="2" t="s">
        <v>729</v>
      </c>
      <c r="B1262" s="507" t="str">
        <f t="shared" si="30"/>
        <v>Didžiausia paramos suma vietos projektui, Eur</v>
      </c>
      <c r="C1262" s="673">
        <f>'10'!T31</f>
        <v>0</v>
      </c>
    </row>
    <row r="1263" spans="1:3" x14ac:dyDescent="0.25">
      <c r="A1263" s="2" t="s">
        <v>730</v>
      </c>
      <c r="B1263" s="507" t="str">
        <f t="shared" si="30"/>
        <v xml:space="preserve">Paramos lyginamoji dalis, proc. </v>
      </c>
      <c r="C1263" s="673">
        <f>'10'!T32</f>
        <v>0</v>
      </c>
    </row>
    <row r="1264" spans="1:3" x14ac:dyDescent="0.25">
      <c r="A1264" s="2" t="s">
        <v>731</v>
      </c>
      <c r="B1264" s="507" t="str">
        <f t="shared" si="30"/>
        <v>Planuojama paramos suma priemonei, Eur</v>
      </c>
      <c r="C1264" s="674">
        <f>'10'!T33</f>
        <v>0</v>
      </c>
    </row>
    <row r="1265" spans="1:3" x14ac:dyDescent="0.25">
      <c r="A1265" s="2" t="s">
        <v>732</v>
      </c>
      <c r="B1265" s="507" t="str">
        <f t="shared" si="30"/>
        <v>Planuojama paremti projektų (rodiklis L700)</v>
      </c>
      <c r="C1265" s="675">
        <f>'10'!T34</f>
        <v>0</v>
      </c>
    </row>
    <row r="1266" spans="1:3" x14ac:dyDescent="0.25">
      <c r="A1266" s="2" t="s">
        <v>733</v>
      </c>
      <c r="B1266" s="507" t="str">
        <f t="shared" si="30"/>
        <v>Paaiškinimas, kaip nustatyta rodiklio L700 reikšmė</v>
      </c>
      <c r="C1266" s="673">
        <f>'10'!T35</f>
        <v>0</v>
      </c>
    </row>
    <row r="1267" spans="1:3" ht="30" x14ac:dyDescent="0.25">
      <c r="A1267" s="2" t="s">
        <v>734</v>
      </c>
      <c r="B1267" s="647" t="str">
        <f t="shared" si="30"/>
        <v>D dalis. Priemonės indėlis į ES ir nacionalinių horizontaliųjų principų įgyvendinimą:</v>
      </c>
      <c r="C1267" s="672"/>
    </row>
    <row r="1268" spans="1:3" x14ac:dyDescent="0.25">
      <c r="A1268" s="2" t="s">
        <v>735</v>
      </c>
      <c r="B1268" s="676" t="str">
        <f t="shared" si="30"/>
        <v>Subregioninės vietovės principas:</v>
      </c>
      <c r="C1268" s="672"/>
    </row>
    <row r="1269" spans="1:3" ht="30" x14ac:dyDescent="0.25">
      <c r="A1269" s="2" t="s">
        <v>736</v>
      </c>
      <c r="B1269" s="507" t="str">
        <f t="shared" si="30"/>
        <v>Ar siekiama, kad pagal priemonę finansuojami projektai apimtų visas VVG teritorijos seniūnijas?</v>
      </c>
      <c r="C1269" s="668" t="str">
        <f>'10'!T38</f>
        <v>Ne</v>
      </c>
    </row>
    <row r="1270" spans="1:3" x14ac:dyDescent="0.25">
      <c r="A1270" s="2" t="s">
        <v>737</v>
      </c>
      <c r="B1270" s="507" t="str">
        <f t="shared" si="30"/>
        <v>Pasirinkimo pagrindimas</v>
      </c>
      <c r="C1270" s="673">
        <f>'10'!T39</f>
        <v>0</v>
      </c>
    </row>
    <row r="1271" spans="1:3" x14ac:dyDescent="0.25">
      <c r="A1271" s="2" t="s">
        <v>738</v>
      </c>
      <c r="B1271" s="676" t="str">
        <f t="shared" si="30"/>
        <v>Partnerystės principas:</v>
      </c>
      <c r="C1271" s="672"/>
    </row>
    <row r="1272" spans="1:3" ht="30" x14ac:dyDescent="0.25">
      <c r="A1272" s="2" t="s">
        <v>739</v>
      </c>
      <c r="B1272" s="507" t="str">
        <f t="shared" si="30"/>
        <v>Ar siekiama, kad pagal priemonę finansuojami projektai būtų vykdomi su partneriais?</v>
      </c>
      <c r="C1272" s="668" t="str">
        <f>'10'!T41</f>
        <v>Ne</v>
      </c>
    </row>
    <row r="1273" spans="1:3" x14ac:dyDescent="0.25">
      <c r="A1273" s="2" t="s">
        <v>740</v>
      </c>
      <c r="B1273" s="507" t="str">
        <f t="shared" si="30"/>
        <v>Pasirinkimo pagrindimas</v>
      </c>
      <c r="C1273" s="673">
        <f>'10'!T42</f>
        <v>0</v>
      </c>
    </row>
    <row r="1274" spans="1:3" x14ac:dyDescent="0.25">
      <c r="A1274" s="2" t="s">
        <v>741</v>
      </c>
      <c r="B1274" s="676" t="str">
        <f t="shared" si="30"/>
        <v>Inovacijų principas:</v>
      </c>
      <c r="C1274" s="672"/>
    </row>
    <row r="1275" spans="1:3" ht="30" x14ac:dyDescent="0.25">
      <c r="A1275" s="2" t="s">
        <v>742</v>
      </c>
      <c r="B1275" s="507" t="str">
        <f t="shared" si="30"/>
        <v>Ar siekiama, kad pagal priemonę finansuojami projektai būtų skirti inovacijoms vietos lygiu diegti?</v>
      </c>
      <c r="C1275" s="668" t="str">
        <f>'10'!T44</f>
        <v>Ne</v>
      </c>
    </row>
    <row r="1276" spans="1:3" x14ac:dyDescent="0.25">
      <c r="A1276" s="2" t="s">
        <v>743</v>
      </c>
      <c r="B1276" s="507" t="str">
        <f t="shared" si="30"/>
        <v>Pasirinkimo pagrindimas</v>
      </c>
      <c r="C1276" s="673">
        <f>'10'!T45</f>
        <v>0</v>
      </c>
    </row>
    <row r="1277" spans="1:3" ht="30" x14ac:dyDescent="0.25">
      <c r="A1277" s="2" t="s">
        <v>744</v>
      </c>
      <c r="B1277" s="507" t="str">
        <f t="shared" si="30"/>
        <v>Planuojama paremti projektų, skirtų inovacijoms vietos lygiu diegti (rodiklis L710)</v>
      </c>
      <c r="C1277" s="675">
        <f>'10'!T46</f>
        <v>0</v>
      </c>
    </row>
    <row r="1278" spans="1:3" x14ac:dyDescent="0.25">
      <c r="A1278" s="2" t="s">
        <v>745</v>
      </c>
      <c r="B1278" s="676" t="str">
        <f t="shared" si="30"/>
        <v>Lyčių lygybė ir nediskriminavimas:</v>
      </c>
      <c r="C1278" s="672"/>
    </row>
    <row r="1279" spans="1:3" ht="30" x14ac:dyDescent="0.25">
      <c r="A1279" s="2" t="s">
        <v>746</v>
      </c>
      <c r="B1279" s="507" t="str">
        <f t="shared" si="30"/>
        <v>Ar pagal priemonę finansuojami projektai, skirti lyčių lygybei ir nediskriminavimui?</v>
      </c>
      <c r="C1279" s="668" t="str">
        <f>'10'!T48</f>
        <v>Ne</v>
      </c>
    </row>
    <row r="1280" spans="1:3" x14ac:dyDescent="0.25">
      <c r="A1280" s="2" t="s">
        <v>747</v>
      </c>
      <c r="B1280" s="507" t="str">
        <f t="shared" si="30"/>
        <v>Pasirinkimo pagrindimas (jei taip, kaip bus užtikrinta)</v>
      </c>
      <c r="C1280" s="673">
        <f>'10'!T49</f>
        <v>0</v>
      </c>
    </row>
    <row r="1281" spans="1:3" x14ac:dyDescent="0.25">
      <c r="A1281" s="2" t="s">
        <v>748</v>
      </c>
      <c r="B1281" s="676" t="str">
        <f t="shared" si="30"/>
        <v>Jaunimas:</v>
      </c>
      <c r="C1281" s="672"/>
    </row>
    <row r="1282" spans="1:3" ht="30" x14ac:dyDescent="0.25">
      <c r="A1282" s="2" t="s">
        <v>749</v>
      </c>
      <c r="B1282" s="507" t="str">
        <f t="shared" si="30"/>
        <v>Ar pagal priemonę finansuojami projektai, skirti jaunimui?</v>
      </c>
      <c r="C1282" s="668" t="str">
        <f>'10'!T51</f>
        <v>Ne</v>
      </c>
    </row>
    <row r="1283" spans="1:3" x14ac:dyDescent="0.25">
      <c r="A1283" s="2" t="s">
        <v>750</v>
      </c>
      <c r="B1283" s="507" t="str">
        <f t="shared" si="30"/>
        <v>Pasirinkimo pagrindimas (jei taip, kaip bus užtikrinta)</v>
      </c>
      <c r="C1283" s="673">
        <f>'10'!T52</f>
        <v>0</v>
      </c>
    </row>
    <row r="1284" spans="1:3" x14ac:dyDescent="0.25">
      <c r="A1284" s="2" t="s">
        <v>751</v>
      </c>
      <c r="B1284" s="671" t="str">
        <f t="shared" si="30"/>
        <v>E dalis. Priemonės rezultato rodikliai:</v>
      </c>
      <c r="C1284" s="672"/>
    </row>
    <row r="1285" spans="1:3" x14ac:dyDescent="0.25">
      <c r="A1285" s="2" t="s">
        <v>752</v>
      </c>
      <c r="B1285" s="676" t="str">
        <f t="shared" si="30"/>
        <v>SP rezultato rodiklių taikymas priemonei:</v>
      </c>
      <c r="C1285" s="672"/>
    </row>
    <row r="1286" spans="1:3" x14ac:dyDescent="0.25">
      <c r="A1286" s="2" t="s">
        <v>753</v>
      </c>
      <c r="B1286" s="677" t="str">
        <f t="shared" si="30"/>
        <v>R.3</v>
      </c>
      <c r="C1286" s="683" t="str">
        <f>'10'!T55</f>
        <v>Ne</v>
      </c>
    </row>
    <row r="1287" spans="1:3" x14ac:dyDescent="0.25">
      <c r="A1287" s="2" t="s">
        <v>754</v>
      </c>
      <c r="B1287" s="677" t="str">
        <f t="shared" si="30"/>
        <v>R.37</v>
      </c>
      <c r="C1287" s="683" t="str">
        <f>'10'!T56</f>
        <v>Ne</v>
      </c>
    </row>
    <row r="1288" spans="1:3" x14ac:dyDescent="0.25">
      <c r="A1288" s="2" t="s">
        <v>755</v>
      </c>
      <c r="B1288" s="677" t="str">
        <f t="shared" si="30"/>
        <v>R.39</v>
      </c>
      <c r="C1288" s="683" t="str">
        <f>'10'!T57</f>
        <v>Ne</v>
      </c>
    </row>
    <row r="1289" spans="1:3" x14ac:dyDescent="0.25">
      <c r="A1289" s="2" t="s">
        <v>756</v>
      </c>
      <c r="B1289" s="677" t="str">
        <f t="shared" si="30"/>
        <v>R.41</v>
      </c>
      <c r="C1289" s="683" t="str">
        <f>'10'!T58</f>
        <v>Ne</v>
      </c>
    </row>
    <row r="1290" spans="1:3" x14ac:dyDescent="0.25">
      <c r="A1290" s="2" t="s">
        <v>757</v>
      </c>
      <c r="B1290" s="677" t="str">
        <f t="shared" si="30"/>
        <v>R.42</v>
      </c>
      <c r="C1290" s="683" t="str">
        <f>'10'!T59</f>
        <v>Ne</v>
      </c>
    </row>
    <row r="1291" spans="1:3" x14ac:dyDescent="0.25">
      <c r="A1291" s="2" t="s">
        <v>758</v>
      </c>
      <c r="B1291" s="676" t="str">
        <f t="shared" si="30"/>
        <v>VPS rodiklių taikymas priemonei:</v>
      </c>
      <c r="C1291" s="684"/>
    </row>
    <row r="1292" spans="1:3" x14ac:dyDescent="0.25">
      <c r="A1292" s="2" t="s">
        <v>759</v>
      </c>
      <c r="B1292" s="677" t="str">
        <f t="shared" si="30"/>
        <v>ŠAKI-P.1</v>
      </c>
      <c r="C1292" s="683" t="str">
        <f>'10'!T61</f>
        <v>Ne</v>
      </c>
    </row>
    <row r="1293" spans="1:3" x14ac:dyDescent="0.25">
      <c r="A1293" s="2" t="s">
        <v>760</v>
      </c>
      <c r="B1293" s="677" t="str">
        <f t="shared" si="30"/>
        <v>ŠAKI-P.2</v>
      </c>
      <c r="C1293" s="683" t="str">
        <f>'10'!T62</f>
        <v>Ne</v>
      </c>
    </row>
    <row r="1294" spans="1:3" x14ac:dyDescent="0.25">
      <c r="A1294" s="2" t="s">
        <v>761</v>
      </c>
      <c r="B1294" s="677" t="str">
        <f t="shared" si="30"/>
        <v>ŠAKI-P.3</v>
      </c>
      <c r="C1294" s="683" t="str">
        <f>'10'!T63</f>
        <v>Ne</v>
      </c>
    </row>
    <row r="1295" spans="1:3" x14ac:dyDescent="0.25">
      <c r="A1295" s="2" t="s">
        <v>762</v>
      </c>
      <c r="B1295" s="677" t="str">
        <f t="shared" si="30"/>
        <v>ŠAKI-P.4</v>
      </c>
      <c r="C1295" s="683" t="str">
        <f>'10'!T64</f>
        <v>Ne</v>
      </c>
    </row>
    <row r="1296" spans="1:3" x14ac:dyDescent="0.25">
      <c r="A1296" s="2" t="s">
        <v>763</v>
      </c>
      <c r="B1296" s="677" t="str">
        <f t="shared" si="30"/>
        <v>ŠAKI-P.5</v>
      </c>
      <c r="C1296" s="683" t="str">
        <f>'10'!T65</f>
        <v>Ne</v>
      </c>
    </row>
    <row r="1297" spans="1:3" x14ac:dyDescent="0.25">
      <c r="A1297" s="2" t="s">
        <v>764</v>
      </c>
      <c r="B1297" s="677" t="str">
        <f t="shared" si="30"/>
        <v>ŠAKI-P.6</v>
      </c>
      <c r="C1297" s="683" t="str">
        <f>'10'!T66</f>
        <v>Ne</v>
      </c>
    </row>
    <row r="1298" spans="1:3" x14ac:dyDescent="0.25">
      <c r="A1298" s="2" t="s">
        <v>765</v>
      </c>
      <c r="B1298" s="677" t="str">
        <f t="shared" si="30"/>
        <v>ŠAKI-P.7</v>
      </c>
      <c r="C1298" s="683" t="str">
        <f>'10'!T67</f>
        <v>Ne</v>
      </c>
    </row>
    <row r="1299" spans="1:3" x14ac:dyDescent="0.25">
      <c r="A1299" s="2" t="s">
        <v>766</v>
      </c>
      <c r="B1299" s="677" t="str">
        <f t="shared" si="30"/>
        <v>ŠAKI-P.8</v>
      </c>
      <c r="C1299" s="683" t="str">
        <f>'10'!T68</f>
        <v>Ne</v>
      </c>
    </row>
    <row r="1300" spans="1:3" x14ac:dyDescent="0.25">
      <c r="A1300" s="2" t="s">
        <v>767</v>
      </c>
      <c r="B1300" s="677" t="str">
        <f t="shared" si="30"/>
        <v>ŠAKI-P.9</v>
      </c>
      <c r="C1300" s="683" t="str">
        <f>'10'!T69</f>
        <v>Ne</v>
      </c>
    </row>
    <row r="1301" spans="1:3" x14ac:dyDescent="0.25">
      <c r="A1301" s="2" t="s">
        <v>768</v>
      </c>
      <c r="B1301" s="679" t="str">
        <f t="shared" si="30"/>
        <v>ŠAKI-P.10</v>
      </c>
      <c r="C1301" s="685" t="str">
        <f>'10'!T70</f>
        <v>Ne</v>
      </c>
    </row>
    <row r="1302" spans="1:3" x14ac:dyDescent="0.25">
      <c r="A1302" s="2" t="s">
        <v>769</v>
      </c>
      <c r="B1302" s="671" t="str">
        <f t="shared" si="30"/>
        <v>F dalis. Pagal priemonę remiamų projektų pobūdis:</v>
      </c>
      <c r="C1302" s="672"/>
    </row>
    <row r="1303" spans="1:3" x14ac:dyDescent="0.25">
      <c r="A1303" s="2" t="s">
        <v>770</v>
      </c>
      <c r="B1303" s="667" t="str">
        <f t="shared" ref="B1303:B1312" si="31">B1226</f>
        <v>Remiami pelno projektai</v>
      </c>
      <c r="C1303" s="668" t="str">
        <f>'10'!T72</f>
        <v>Ne</v>
      </c>
    </row>
    <row r="1304" spans="1:3" ht="60" x14ac:dyDescent="0.25">
      <c r="A1304" s="2" t="s">
        <v>771</v>
      </c>
      <c r="B1304" s="669" t="str">
        <f t="shared" si="31"/>
        <v>Remiami projektai, susiję su žinių perdavimu, įskaitant konsultacijas, mokymą ir keitimąsi žiniomis apie tvarią, ekonominę, socialinę, aplinką ir klimatą tausojančią veiklą (aktualu rodikliui L801)</v>
      </c>
      <c r="C1304" s="668" t="str">
        <f>'10'!T73</f>
        <v>Ne</v>
      </c>
    </row>
    <row r="1305" spans="1:3" ht="75" x14ac:dyDescent="0.25">
      <c r="A1305" s="2" t="s">
        <v>772</v>
      </c>
      <c r="B1305" s="669" t="str">
        <f t="shared" si="31"/>
        <v>Remiami projektai, susiję su gamintojų organizacijomis, vietinėmis rinkomis, trumpomis tiekimo grandinėmis ir kokybės schemomis, įskaitant paramą investicijoms, rinkodaros veiklą ir kt. (aktualu rodikliui L802)</v>
      </c>
      <c r="C1305" s="668" t="str">
        <f>'10'!T74</f>
        <v>Ne</v>
      </c>
    </row>
    <row r="1306" spans="1:3" ht="45" x14ac:dyDescent="0.25">
      <c r="A1306" s="2" t="s">
        <v>773</v>
      </c>
      <c r="B1306" s="669" t="str">
        <f t="shared" si="31"/>
        <v>Remiami projektai, susiję su atsinaujinančios energijos gamybos pajėgumais, įskaitant biologinę (aktualu rodikliui L803)</v>
      </c>
      <c r="C1306" s="668" t="str">
        <f>'10'!T75</f>
        <v>Ne</v>
      </c>
    </row>
    <row r="1307" spans="1:3" ht="60" x14ac:dyDescent="0.25">
      <c r="A1307" s="2" t="s">
        <v>774</v>
      </c>
      <c r="B1307" s="669" t="str">
        <f t="shared" si="31"/>
        <v>Remiami projektai, prisidedantys prie aplinkos tvarumo, klimato kaitos švelninimo bei prisitaikymo prie jos tikslų įgyvendinimo kaimo vietovėse (aktualu rodikliui L804)</v>
      </c>
      <c r="C1307" s="668" t="str">
        <f>'10'!T76</f>
        <v>Ne</v>
      </c>
    </row>
    <row r="1308" spans="1:3" ht="30" x14ac:dyDescent="0.25">
      <c r="A1308" s="2" t="s">
        <v>775</v>
      </c>
      <c r="B1308" s="669" t="str">
        <f t="shared" si="31"/>
        <v>Remiami projektai, kurie kuria darbo vietas (aktualu rodikliui L805)</v>
      </c>
      <c r="C1308" s="668" t="str">
        <f>'10'!T77</f>
        <v>Ne</v>
      </c>
    </row>
    <row r="1309" spans="1:3" ht="30" x14ac:dyDescent="0.25">
      <c r="A1309" s="2" t="s">
        <v>776</v>
      </c>
      <c r="B1309" s="669" t="str">
        <f t="shared" si="31"/>
        <v>Remiami kaimo verslų, įskaitant bioekonomiką, projektai (aktualu rodikliui L 806)</v>
      </c>
      <c r="C1309" s="668" t="str">
        <f>'10'!T78</f>
        <v>Ne</v>
      </c>
    </row>
    <row r="1310" spans="1:3" ht="30" x14ac:dyDescent="0.25">
      <c r="A1310" s="2" t="s">
        <v>777</v>
      </c>
      <c r="B1310" s="669" t="str">
        <f t="shared" si="31"/>
        <v>Remiami projektai, susiję su sumanių kaimų strategijomis (aktualu rodikliui L807)</v>
      </c>
      <c r="C1310" s="668" t="str">
        <f>'10'!T79</f>
        <v>Ne</v>
      </c>
    </row>
    <row r="1311" spans="1:3" ht="30" x14ac:dyDescent="0.25">
      <c r="A1311" s="2" t="s">
        <v>778</v>
      </c>
      <c r="B1311" s="669" t="str">
        <f t="shared" si="31"/>
        <v>Remiami projektai, gerinantys paslaugų prieinamumą ir infrastruktūrą (aktualu rodikliui L808)</v>
      </c>
      <c r="C1311" s="668" t="str">
        <f>'10'!T80</f>
        <v>Ne</v>
      </c>
    </row>
    <row r="1312" spans="1:3" ht="30" x14ac:dyDescent="0.25">
      <c r="A1312" s="2" t="s">
        <v>779</v>
      </c>
      <c r="B1312" s="669" t="str">
        <f t="shared" si="31"/>
        <v>Remiami socialinės įtraukties projektai (aktualu rodikliui L809)</v>
      </c>
      <c r="C1312" s="668" t="str">
        <f>'10'!T81</f>
        <v>Ne</v>
      </c>
    </row>
    <row r="1313" spans="1:3" x14ac:dyDescent="0.25">
      <c r="B1313" s="645"/>
      <c r="C1313" s="681"/>
    </row>
    <row r="1314" spans="1:3" x14ac:dyDescent="0.25">
      <c r="A1314" s="1"/>
      <c r="B1314" s="360"/>
      <c r="C1314" s="682" t="str">
        <f>'10'!U6</f>
        <v>18 priemonė</v>
      </c>
    </row>
    <row r="1315" spans="1:3" x14ac:dyDescent="0.25">
      <c r="A1315" s="2" t="s">
        <v>188</v>
      </c>
      <c r="B1315" s="507" t="str">
        <f>B1238</f>
        <v>Priemonės pavadinimas</v>
      </c>
      <c r="C1315" s="666">
        <f>'10'!U7</f>
        <v>0</v>
      </c>
    </row>
    <row r="1316" spans="1:3" x14ac:dyDescent="0.25">
      <c r="A1316" s="2" t="s">
        <v>189</v>
      </c>
      <c r="B1316" s="667" t="str">
        <f t="shared" ref="B1316:B1379" si="32">B1239</f>
        <v>Priemonės rūšis</v>
      </c>
      <c r="C1316" s="666">
        <f>'10'!U8</f>
        <v>0</v>
      </c>
    </row>
    <row r="1317" spans="1:3" ht="30" x14ac:dyDescent="0.25">
      <c r="A1317" s="2" t="s">
        <v>190</v>
      </c>
      <c r="B1317" s="667" t="str">
        <f t="shared" si="32"/>
        <v>VVG teritorijos poreikių, kuriuos tenkina priemonė, skaičius</v>
      </c>
      <c r="C1317" s="666">
        <f>'10'!U9</f>
        <v>0</v>
      </c>
    </row>
    <row r="1318" spans="1:3" x14ac:dyDescent="0.25">
      <c r="A1318" s="2" t="s">
        <v>191</v>
      </c>
      <c r="B1318" s="667" t="str">
        <f t="shared" si="32"/>
        <v>BŽŪP tikslų, kuriuos įgyvendina priemonė, skaičius</v>
      </c>
      <c r="C1318" s="666">
        <f>'10'!U10</f>
        <v>0</v>
      </c>
    </row>
    <row r="1319" spans="1:3" x14ac:dyDescent="0.25">
      <c r="A1319" s="2" t="s">
        <v>192</v>
      </c>
      <c r="B1319" s="667" t="str">
        <f t="shared" si="32"/>
        <v>Pagrindinis BŽŪP tikslas, kurį įgyvendina VPS priemonė</v>
      </c>
      <c r="C1319" s="668" t="str">
        <f>'10'!U11</f>
        <v>Pasirinkite</v>
      </c>
    </row>
    <row r="1320" spans="1:3" ht="30" x14ac:dyDescent="0.25">
      <c r="A1320" s="2" t="s">
        <v>193</v>
      </c>
      <c r="B1320" s="669" t="str">
        <f t="shared" si="32"/>
        <v>Ar priemonė prisideda prie 4 konkretaus BŽŪP tikslo? (tikslas nurodytas 5 lape)</v>
      </c>
      <c r="C1320" s="668" t="str">
        <f>'10'!U12</f>
        <v>Ne</v>
      </c>
    </row>
    <row r="1321" spans="1:3" ht="30" x14ac:dyDescent="0.25">
      <c r="A1321" s="2" t="s">
        <v>194</v>
      </c>
      <c r="B1321" s="669" t="str">
        <f t="shared" si="32"/>
        <v>Ar priemonė prisideda prie 5 konkretaus BŽŪP tikslo? (tikslas nurodytas 5 lape)</v>
      </c>
      <c r="C1321" s="668" t="str">
        <f>'10'!U13</f>
        <v>Ne</v>
      </c>
    </row>
    <row r="1322" spans="1:3" ht="30" x14ac:dyDescent="0.25">
      <c r="A1322" s="2" t="s">
        <v>195</v>
      </c>
      <c r="B1322" s="669" t="str">
        <f t="shared" si="32"/>
        <v>Ar priemonė prisideda prie 6 konkretaus BŽŪP tikslo? (tikslas nurodytas 5 lape)</v>
      </c>
      <c r="C1322" s="668" t="str">
        <f>'10'!U14</f>
        <v>Ne</v>
      </c>
    </row>
    <row r="1323" spans="1:3" ht="30" x14ac:dyDescent="0.25">
      <c r="A1323" s="2" t="s">
        <v>196</v>
      </c>
      <c r="B1323" s="669" t="str">
        <f t="shared" si="32"/>
        <v>Ar priemonė prisideda prie 9 konkretaus BŽŪP tikslo? (tikslas nurodytas 5 lape)</v>
      </c>
      <c r="C1323" s="668" t="str">
        <f>'10'!U15</f>
        <v>Ne</v>
      </c>
    </row>
    <row r="1324" spans="1:3" x14ac:dyDescent="0.25">
      <c r="A1324" s="2" t="s">
        <v>94</v>
      </c>
      <c r="B1324" s="671" t="str">
        <f t="shared" si="32"/>
        <v>A dalis. Priemonės intervencijos logika:</v>
      </c>
      <c r="C1324" s="672"/>
    </row>
    <row r="1325" spans="1:3" ht="45" x14ac:dyDescent="0.25">
      <c r="A1325" s="2" t="s">
        <v>197</v>
      </c>
      <c r="B1325" s="669" t="str">
        <f t="shared" si="32"/>
        <v>Priemonės tikslas, ryšys su pagrindiniu BŽŪP tikslu ir VVG teritorijos poreikiais (problemomis ir (arba) potencialu), ryšys su VPS tema (jei taikoma)</v>
      </c>
      <c r="C1325" s="673">
        <f>'10'!U17</f>
        <v>0</v>
      </c>
    </row>
    <row r="1326" spans="1:3" x14ac:dyDescent="0.25">
      <c r="A1326" s="2" t="s">
        <v>198</v>
      </c>
      <c r="B1326" s="667" t="str">
        <f t="shared" si="32"/>
        <v>Pokytis, kurio siekiama VPS priemone</v>
      </c>
      <c r="C1326" s="673">
        <f>'10'!U18</f>
        <v>0</v>
      </c>
    </row>
    <row r="1327" spans="1:3" ht="30" x14ac:dyDescent="0.25">
      <c r="A1327" s="2" t="s">
        <v>199</v>
      </c>
      <c r="B1327" s="507" t="str">
        <f t="shared" si="32"/>
        <v>Kaip priemonė prisidės prie horizontalaus tikslo d įgyvendinimo? (pildoma, jei taikoma)</v>
      </c>
      <c r="C1327" s="673">
        <f>'10'!U19</f>
        <v>0</v>
      </c>
    </row>
    <row r="1328" spans="1:3" ht="30" x14ac:dyDescent="0.25">
      <c r="A1328" s="2" t="s">
        <v>200</v>
      </c>
      <c r="B1328" s="507" t="str">
        <f t="shared" si="32"/>
        <v>Kaip priemonė prisidės prie horizontalaus tikslo e įgyvendinimo? (pildoma, jei taikoma)</v>
      </c>
      <c r="C1328" s="673">
        <f>'10'!U20</f>
        <v>0</v>
      </c>
    </row>
    <row r="1329" spans="1:3" ht="30" x14ac:dyDescent="0.25">
      <c r="A1329" s="2" t="s">
        <v>201</v>
      </c>
      <c r="B1329" s="507" t="str">
        <f t="shared" si="32"/>
        <v>Kaip priemonė prisidės prie horizontalaus tikslo f įgyvendinimo? (pildoma, jei taikoma)</v>
      </c>
      <c r="C1329" s="673">
        <f>'10'!U21</f>
        <v>0</v>
      </c>
    </row>
    <row r="1330" spans="1:3" ht="30" x14ac:dyDescent="0.25">
      <c r="A1330" s="2" t="s">
        <v>202</v>
      </c>
      <c r="B1330" s="507" t="str">
        <f t="shared" si="32"/>
        <v>Kaip priemonė prisidės prie horizontalaus tikslo i įgyvendinimo? (pildoma, jei taikoma)</v>
      </c>
      <c r="C1330" s="673">
        <f>'10'!U22</f>
        <v>0</v>
      </c>
    </row>
    <row r="1331" spans="1:3" ht="30" x14ac:dyDescent="0.25">
      <c r="A1331" s="2" t="s">
        <v>203</v>
      </c>
      <c r="B1331" s="671" t="str">
        <f t="shared" si="32"/>
        <v>B dalis. Pareiškėjų ir projektų tinkamumo sąlygos, projektų atrankos principai:</v>
      </c>
      <c r="C1331" s="672"/>
    </row>
    <row r="1332" spans="1:3" x14ac:dyDescent="0.25">
      <c r="A1332" s="2" t="s">
        <v>204</v>
      </c>
      <c r="B1332" s="507" t="str">
        <f t="shared" si="32"/>
        <v>Pagal priemonę remiamos veiklos</v>
      </c>
      <c r="C1332" s="673">
        <f>'10'!U24</f>
        <v>0</v>
      </c>
    </row>
    <row r="1333" spans="1:3" ht="30" x14ac:dyDescent="0.25">
      <c r="A1333" s="2" t="s">
        <v>205</v>
      </c>
      <c r="B1333" s="667" t="str">
        <f t="shared" si="32"/>
        <v>Tinkami pareiškėjai ir partneriai (jei taikomas reikalavimas projektus įgyvendinti su partneriais)</v>
      </c>
      <c r="C1333" s="673">
        <f>'10'!U25</f>
        <v>0</v>
      </c>
    </row>
    <row r="1334" spans="1:3" ht="30" x14ac:dyDescent="0.25">
      <c r="A1334" s="2" t="s">
        <v>206</v>
      </c>
      <c r="B1334" s="667" t="str">
        <f t="shared" si="32"/>
        <v>Priemonės tikslinė grupė (pildoma, jei nesutampa su tinkamais pareiškėjais ir (arba) partneriais)</v>
      </c>
      <c r="C1334" s="673">
        <f>'10'!U26</f>
        <v>0</v>
      </c>
    </row>
    <row r="1335" spans="1:3" x14ac:dyDescent="0.25">
      <c r="A1335" s="2" t="s">
        <v>725</v>
      </c>
      <c r="B1335" s="507" t="str">
        <f t="shared" si="32"/>
        <v>Tinkamumo sąlygos pareiškėjams ir projektams</v>
      </c>
      <c r="C1335" s="673">
        <f>'10'!U27</f>
        <v>0</v>
      </c>
    </row>
    <row r="1336" spans="1:3" x14ac:dyDescent="0.25">
      <c r="A1336" s="2" t="s">
        <v>726</v>
      </c>
      <c r="B1336" s="669" t="str">
        <f t="shared" si="32"/>
        <v>Projektų atrankos principai</v>
      </c>
      <c r="C1336" s="673">
        <f>'10'!U28</f>
        <v>0</v>
      </c>
    </row>
    <row r="1337" spans="1:3" x14ac:dyDescent="0.25">
      <c r="A1337" s="2" t="s">
        <v>727</v>
      </c>
      <c r="B1337" s="507" t="str">
        <f t="shared" si="32"/>
        <v>Planuojamų kvietimų teikti paraiškas skaičius</v>
      </c>
      <c r="C1337" s="666">
        <f>'10'!U29</f>
        <v>0</v>
      </c>
    </row>
    <row r="1338" spans="1:3" x14ac:dyDescent="0.25">
      <c r="A1338" s="2" t="s">
        <v>728</v>
      </c>
      <c r="B1338" s="647" t="str">
        <f t="shared" si="32"/>
        <v>C dalis. Paramos dydžiai:</v>
      </c>
      <c r="C1338" s="672"/>
    </row>
    <row r="1339" spans="1:3" x14ac:dyDescent="0.25">
      <c r="A1339" s="2" t="s">
        <v>729</v>
      </c>
      <c r="B1339" s="507" t="str">
        <f t="shared" si="32"/>
        <v>Didžiausia paramos suma vietos projektui, Eur</v>
      </c>
      <c r="C1339" s="673">
        <f>'10'!U31</f>
        <v>0</v>
      </c>
    </row>
    <row r="1340" spans="1:3" x14ac:dyDescent="0.25">
      <c r="A1340" s="2" t="s">
        <v>730</v>
      </c>
      <c r="B1340" s="507" t="str">
        <f t="shared" si="32"/>
        <v xml:space="preserve">Paramos lyginamoji dalis, proc. </v>
      </c>
      <c r="C1340" s="673">
        <f>'10'!U32</f>
        <v>0</v>
      </c>
    </row>
    <row r="1341" spans="1:3" x14ac:dyDescent="0.25">
      <c r="A1341" s="2" t="s">
        <v>731</v>
      </c>
      <c r="B1341" s="507" t="str">
        <f t="shared" si="32"/>
        <v>Planuojama paramos suma priemonei, Eur</v>
      </c>
      <c r="C1341" s="674">
        <f>'10'!U33</f>
        <v>0</v>
      </c>
    </row>
    <row r="1342" spans="1:3" x14ac:dyDescent="0.25">
      <c r="A1342" s="2" t="s">
        <v>732</v>
      </c>
      <c r="B1342" s="507" t="str">
        <f t="shared" si="32"/>
        <v>Planuojama paremti projektų (rodiklis L700)</v>
      </c>
      <c r="C1342" s="675">
        <f>'10'!U34</f>
        <v>0</v>
      </c>
    </row>
    <row r="1343" spans="1:3" x14ac:dyDescent="0.25">
      <c r="A1343" s="2" t="s">
        <v>733</v>
      </c>
      <c r="B1343" s="507" t="str">
        <f t="shared" si="32"/>
        <v>Paaiškinimas, kaip nustatyta rodiklio L700 reikšmė</v>
      </c>
      <c r="C1343" s="673">
        <f>'10'!U35</f>
        <v>0</v>
      </c>
    </row>
    <row r="1344" spans="1:3" ht="30" x14ac:dyDescent="0.25">
      <c r="A1344" s="2" t="s">
        <v>734</v>
      </c>
      <c r="B1344" s="647" t="str">
        <f t="shared" si="32"/>
        <v>D dalis. Priemonės indėlis į ES ir nacionalinių horizontaliųjų principų įgyvendinimą:</v>
      </c>
      <c r="C1344" s="672"/>
    </row>
    <row r="1345" spans="1:3" x14ac:dyDescent="0.25">
      <c r="A1345" s="2" t="s">
        <v>735</v>
      </c>
      <c r="B1345" s="676" t="str">
        <f t="shared" si="32"/>
        <v>Subregioninės vietovės principas:</v>
      </c>
      <c r="C1345" s="672"/>
    </row>
    <row r="1346" spans="1:3" ht="30" x14ac:dyDescent="0.25">
      <c r="A1346" s="2" t="s">
        <v>736</v>
      </c>
      <c r="B1346" s="507" t="str">
        <f t="shared" si="32"/>
        <v>Ar siekiama, kad pagal priemonę finansuojami projektai apimtų visas VVG teritorijos seniūnijas?</v>
      </c>
      <c r="C1346" s="668" t="str">
        <f>'10'!U38</f>
        <v>Ne</v>
      </c>
    </row>
    <row r="1347" spans="1:3" x14ac:dyDescent="0.25">
      <c r="A1347" s="2" t="s">
        <v>737</v>
      </c>
      <c r="B1347" s="507" t="str">
        <f t="shared" si="32"/>
        <v>Pasirinkimo pagrindimas</v>
      </c>
      <c r="C1347" s="673">
        <f>'10'!U39</f>
        <v>0</v>
      </c>
    </row>
    <row r="1348" spans="1:3" x14ac:dyDescent="0.25">
      <c r="A1348" s="2" t="s">
        <v>738</v>
      </c>
      <c r="B1348" s="676" t="str">
        <f t="shared" si="32"/>
        <v>Partnerystės principas:</v>
      </c>
      <c r="C1348" s="672"/>
    </row>
    <row r="1349" spans="1:3" ht="30" x14ac:dyDescent="0.25">
      <c r="A1349" s="2" t="s">
        <v>739</v>
      </c>
      <c r="B1349" s="507" t="str">
        <f t="shared" si="32"/>
        <v>Ar siekiama, kad pagal priemonę finansuojami projektai būtų vykdomi su partneriais?</v>
      </c>
      <c r="C1349" s="668" t="str">
        <f>'10'!U41</f>
        <v>Ne</v>
      </c>
    </row>
    <row r="1350" spans="1:3" x14ac:dyDescent="0.25">
      <c r="A1350" s="2" t="s">
        <v>740</v>
      </c>
      <c r="B1350" s="507" t="str">
        <f t="shared" si="32"/>
        <v>Pasirinkimo pagrindimas</v>
      </c>
      <c r="C1350" s="673">
        <f>'10'!U42</f>
        <v>0</v>
      </c>
    </row>
    <row r="1351" spans="1:3" x14ac:dyDescent="0.25">
      <c r="A1351" s="2" t="s">
        <v>741</v>
      </c>
      <c r="B1351" s="676" t="str">
        <f t="shared" si="32"/>
        <v>Inovacijų principas:</v>
      </c>
      <c r="C1351" s="672"/>
    </row>
    <row r="1352" spans="1:3" ht="30" x14ac:dyDescent="0.25">
      <c r="A1352" s="2" t="s">
        <v>742</v>
      </c>
      <c r="B1352" s="507" t="str">
        <f t="shared" si="32"/>
        <v>Ar siekiama, kad pagal priemonę finansuojami projektai būtų skirti inovacijoms vietos lygiu diegti?</v>
      </c>
      <c r="C1352" s="668" t="str">
        <f>'10'!U44</f>
        <v>Ne</v>
      </c>
    </row>
    <row r="1353" spans="1:3" x14ac:dyDescent="0.25">
      <c r="A1353" s="2" t="s">
        <v>743</v>
      </c>
      <c r="B1353" s="507" t="str">
        <f t="shared" si="32"/>
        <v>Pasirinkimo pagrindimas</v>
      </c>
      <c r="C1353" s="673">
        <f>'10'!U45</f>
        <v>0</v>
      </c>
    </row>
    <row r="1354" spans="1:3" ht="30" x14ac:dyDescent="0.25">
      <c r="A1354" s="2" t="s">
        <v>744</v>
      </c>
      <c r="B1354" s="507" t="str">
        <f t="shared" si="32"/>
        <v>Planuojama paremti projektų, skirtų inovacijoms vietos lygiu diegti (rodiklis L710)</v>
      </c>
      <c r="C1354" s="675">
        <f>'10'!U46</f>
        <v>0</v>
      </c>
    </row>
    <row r="1355" spans="1:3" x14ac:dyDescent="0.25">
      <c r="A1355" s="2" t="s">
        <v>745</v>
      </c>
      <c r="B1355" s="676" t="str">
        <f t="shared" si="32"/>
        <v>Lyčių lygybė ir nediskriminavimas:</v>
      </c>
      <c r="C1355" s="672"/>
    </row>
    <row r="1356" spans="1:3" ht="30" x14ac:dyDescent="0.25">
      <c r="A1356" s="2" t="s">
        <v>746</v>
      </c>
      <c r="B1356" s="507" t="str">
        <f t="shared" si="32"/>
        <v>Ar pagal priemonę finansuojami projektai, skirti lyčių lygybei ir nediskriminavimui?</v>
      </c>
      <c r="C1356" s="668" t="str">
        <f>'10'!U48</f>
        <v>Ne</v>
      </c>
    </row>
    <row r="1357" spans="1:3" x14ac:dyDescent="0.25">
      <c r="A1357" s="2" t="s">
        <v>747</v>
      </c>
      <c r="B1357" s="507" t="str">
        <f t="shared" si="32"/>
        <v>Pasirinkimo pagrindimas (jei taip, kaip bus užtikrinta)</v>
      </c>
      <c r="C1357" s="673">
        <f>'10'!U49</f>
        <v>0</v>
      </c>
    </row>
    <row r="1358" spans="1:3" x14ac:dyDescent="0.25">
      <c r="A1358" s="2" t="s">
        <v>748</v>
      </c>
      <c r="B1358" s="676" t="str">
        <f t="shared" si="32"/>
        <v>Jaunimas:</v>
      </c>
      <c r="C1358" s="672"/>
    </row>
    <row r="1359" spans="1:3" ht="30" x14ac:dyDescent="0.25">
      <c r="A1359" s="2" t="s">
        <v>749</v>
      </c>
      <c r="B1359" s="507" t="str">
        <f t="shared" si="32"/>
        <v>Ar pagal priemonę finansuojami projektai, skirti jaunimui?</v>
      </c>
      <c r="C1359" s="668" t="str">
        <f>'10'!U51</f>
        <v>Ne</v>
      </c>
    </row>
    <row r="1360" spans="1:3" x14ac:dyDescent="0.25">
      <c r="A1360" s="2" t="s">
        <v>750</v>
      </c>
      <c r="B1360" s="507" t="str">
        <f t="shared" si="32"/>
        <v>Pasirinkimo pagrindimas (jei taip, kaip bus užtikrinta)</v>
      </c>
      <c r="C1360" s="673">
        <f>'10'!U52</f>
        <v>0</v>
      </c>
    </row>
    <row r="1361" spans="1:3" x14ac:dyDescent="0.25">
      <c r="A1361" s="2" t="s">
        <v>751</v>
      </c>
      <c r="B1361" s="671" t="str">
        <f t="shared" si="32"/>
        <v>E dalis. Priemonės rezultato rodikliai:</v>
      </c>
      <c r="C1361" s="672"/>
    </row>
    <row r="1362" spans="1:3" x14ac:dyDescent="0.25">
      <c r="A1362" s="2" t="s">
        <v>752</v>
      </c>
      <c r="B1362" s="676" t="str">
        <f t="shared" si="32"/>
        <v>SP rezultato rodiklių taikymas priemonei:</v>
      </c>
      <c r="C1362" s="672"/>
    </row>
    <row r="1363" spans="1:3" x14ac:dyDescent="0.25">
      <c r="A1363" s="2" t="s">
        <v>753</v>
      </c>
      <c r="B1363" s="677" t="str">
        <f t="shared" si="32"/>
        <v>R.3</v>
      </c>
      <c r="C1363" s="683" t="str">
        <f>'10'!U55</f>
        <v>Ne</v>
      </c>
    </row>
    <row r="1364" spans="1:3" x14ac:dyDescent="0.25">
      <c r="A1364" s="2" t="s">
        <v>754</v>
      </c>
      <c r="B1364" s="677" t="str">
        <f t="shared" si="32"/>
        <v>R.37</v>
      </c>
      <c r="C1364" s="683" t="str">
        <f>'10'!U56</f>
        <v>Ne</v>
      </c>
    </row>
    <row r="1365" spans="1:3" x14ac:dyDescent="0.25">
      <c r="A1365" s="2" t="s">
        <v>755</v>
      </c>
      <c r="B1365" s="677" t="str">
        <f t="shared" si="32"/>
        <v>R.39</v>
      </c>
      <c r="C1365" s="683" t="str">
        <f>'10'!U57</f>
        <v>Ne</v>
      </c>
    </row>
    <row r="1366" spans="1:3" x14ac:dyDescent="0.25">
      <c r="A1366" s="2" t="s">
        <v>756</v>
      </c>
      <c r="B1366" s="677" t="str">
        <f t="shared" si="32"/>
        <v>R.41</v>
      </c>
      <c r="C1366" s="683" t="str">
        <f>'10'!U58</f>
        <v>Ne</v>
      </c>
    </row>
    <row r="1367" spans="1:3" x14ac:dyDescent="0.25">
      <c r="A1367" s="2" t="s">
        <v>757</v>
      </c>
      <c r="B1367" s="677" t="str">
        <f t="shared" si="32"/>
        <v>R.42</v>
      </c>
      <c r="C1367" s="683" t="str">
        <f>'10'!U59</f>
        <v>Ne</v>
      </c>
    </row>
    <row r="1368" spans="1:3" x14ac:dyDescent="0.25">
      <c r="A1368" s="2" t="s">
        <v>758</v>
      </c>
      <c r="B1368" s="676" t="str">
        <f t="shared" si="32"/>
        <v>VPS rodiklių taikymas priemonei:</v>
      </c>
      <c r="C1368" s="684"/>
    </row>
    <row r="1369" spans="1:3" x14ac:dyDescent="0.25">
      <c r="A1369" s="2" t="s">
        <v>759</v>
      </c>
      <c r="B1369" s="677" t="str">
        <f t="shared" si="32"/>
        <v>ŠAKI-P.1</v>
      </c>
      <c r="C1369" s="683" t="str">
        <f>'10'!U61</f>
        <v>Ne</v>
      </c>
    </row>
    <row r="1370" spans="1:3" x14ac:dyDescent="0.25">
      <c r="A1370" s="2" t="s">
        <v>760</v>
      </c>
      <c r="B1370" s="677" t="str">
        <f t="shared" si="32"/>
        <v>ŠAKI-P.2</v>
      </c>
      <c r="C1370" s="683" t="str">
        <f>'10'!U62</f>
        <v>Ne</v>
      </c>
    </row>
    <row r="1371" spans="1:3" x14ac:dyDescent="0.25">
      <c r="A1371" s="2" t="s">
        <v>761</v>
      </c>
      <c r="B1371" s="677" t="str">
        <f t="shared" si="32"/>
        <v>ŠAKI-P.3</v>
      </c>
      <c r="C1371" s="683" t="str">
        <f>'10'!U63</f>
        <v>Ne</v>
      </c>
    </row>
    <row r="1372" spans="1:3" x14ac:dyDescent="0.25">
      <c r="A1372" s="2" t="s">
        <v>762</v>
      </c>
      <c r="B1372" s="677" t="str">
        <f t="shared" si="32"/>
        <v>ŠAKI-P.4</v>
      </c>
      <c r="C1372" s="683" t="str">
        <f>'10'!U64</f>
        <v>Ne</v>
      </c>
    </row>
    <row r="1373" spans="1:3" x14ac:dyDescent="0.25">
      <c r="A1373" s="2" t="s">
        <v>763</v>
      </c>
      <c r="B1373" s="677" t="str">
        <f t="shared" si="32"/>
        <v>ŠAKI-P.5</v>
      </c>
      <c r="C1373" s="683" t="str">
        <f>'10'!U65</f>
        <v>Ne</v>
      </c>
    </row>
    <row r="1374" spans="1:3" x14ac:dyDescent="0.25">
      <c r="A1374" s="2" t="s">
        <v>764</v>
      </c>
      <c r="B1374" s="677" t="str">
        <f t="shared" si="32"/>
        <v>ŠAKI-P.6</v>
      </c>
      <c r="C1374" s="683" t="str">
        <f>'10'!U66</f>
        <v>Ne</v>
      </c>
    </row>
    <row r="1375" spans="1:3" x14ac:dyDescent="0.25">
      <c r="A1375" s="2" t="s">
        <v>765</v>
      </c>
      <c r="B1375" s="677" t="str">
        <f t="shared" si="32"/>
        <v>ŠAKI-P.7</v>
      </c>
      <c r="C1375" s="683" t="str">
        <f>'10'!U67</f>
        <v>Ne</v>
      </c>
    </row>
    <row r="1376" spans="1:3" x14ac:dyDescent="0.25">
      <c r="A1376" s="2" t="s">
        <v>766</v>
      </c>
      <c r="B1376" s="677" t="str">
        <f t="shared" si="32"/>
        <v>ŠAKI-P.8</v>
      </c>
      <c r="C1376" s="683" t="str">
        <f>'10'!U68</f>
        <v>Ne</v>
      </c>
    </row>
    <row r="1377" spans="1:3" x14ac:dyDescent="0.25">
      <c r="A1377" s="2" t="s">
        <v>767</v>
      </c>
      <c r="B1377" s="677" t="str">
        <f t="shared" si="32"/>
        <v>ŠAKI-P.9</v>
      </c>
      <c r="C1377" s="683" t="str">
        <f>'10'!U69</f>
        <v>Ne</v>
      </c>
    </row>
    <row r="1378" spans="1:3" x14ac:dyDescent="0.25">
      <c r="A1378" s="2" t="s">
        <v>768</v>
      </c>
      <c r="B1378" s="679" t="str">
        <f t="shared" si="32"/>
        <v>ŠAKI-P.10</v>
      </c>
      <c r="C1378" s="685" t="str">
        <f>'10'!U70</f>
        <v>Ne</v>
      </c>
    </row>
    <row r="1379" spans="1:3" x14ac:dyDescent="0.25">
      <c r="A1379" s="2" t="s">
        <v>769</v>
      </c>
      <c r="B1379" s="671" t="str">
        <f t="shared" si="32"/>
        <v>F dalis. Pagal priemonę remiamų projektų pobūdis:</v>
      </c>
      <c r="C1379" s="672"/>
    </row>
    <row r="1380" spans="1:3" x14ac:dyDescent="0.25">
      <c r="A1380" s="2" t="s">
        <v>770</v>
      </c>
      <c r="B1380" s="667" t="str">
        <f t="shared" ref="B1380:B1389" si="33">B1303</f>
        <v>Remiami pelno projektai</v>
      </c>
      <c r="C1380" s="668" t="str">
        <f>'10'!U72</f>
        <v>Ne</v>
      </c>
    </row>
    <row r="1381" spans="1:3" ht="60" x14ac:dyDescent="0.25">
      <c r="A1381" s="2" t="s">
        <v>771</v>
      </c>
      <c r="B1381" s="669" t="str">
        <f t="shared" si="33"/>
        <v>Remiami projektai, susiję su žinių perdavimu, įskaitant konsultacijas, mokymą ir keitimąsi žiniomis apie tvarią, ekonominę, socialinę, aplinką ir klimatą tausojančią veiklą (aktualu rodikliui L801)</v>
      </c>
      <c r="C1381" s="668" t="str">
        <f>'10'!U73</f>
        <v>Ne</v>
      </c>
    </row>
    <row r="1382" spans="1:3" ht="75" x14ac:dyDescent="0.25">
      <c r="A1382" s="2" t="s">
        <v>772</v>
      </c>
      <c r="B1382" s="669" t="str">
        <f t="shared" si="33"/>
        <v>Remiami projektai, susiję su gamintojų organizacijomis, vietinėmis rinkomis, trumpomis tiekimo grandinėmis ir kokybės schemomis, įskaitant paramą investicijoms, rinkodaros veiklą ir kt. (aktualu rodikliui L802)</v>
      </c>
      <c r="C1382" s="668" t="str">
        <f>'10'!U74</f>
        <v>Ne</v>
      </c>
    </row>
    <row r="1383" spans="1:3" ht="45" x14ac:dyDescent="0.25">
      <c r="A1383" s="2" t="s">
        <v>773</v>
      </c>
      <c r="B1383" s="669" t="str">
        <f t="shared" si="33"/>
        <v>Remiami projektai, susiję su atsinaujinančios energijos gamybos pajėgumais, įskaitant biologinę (aktualu rodikliui L803)</v>
      </c>
      <c r="C1383" s="668" t="str">
        <f>'10'!U75</f>
        <v>Ne</v>
      </c>
    </row>
    <row r="1384" spans="1:3" ht="60" x14ac:dyDescent="0.25">
      <c r="A1384" s="2" t="s">
        <v>774</v>
      </c>
      <c r="B1384" s="669" t="str">
        <f t="shared" si="33"/>
        <v>Remiami projektai, prisidedantys prie aplinkos tvarumo, klimato kaitos švelninimo bei prisitaikymo prie jos tikslų įgyvendinimo kaimo vietovėse (aktualu rodikliui L804)</v>
      </c>
      <c r="C1384" s="668" t="str">
        <f>'10'!U76</f>
        <v>Ne</v>
      </c>
    </row>
    <row r="1385" spans="1:3" ht="30" x14ac:dyDescent="0.25">
      <c r="A1385" s="2" t="s">
        <v>775</v>
      </c>
      <c r="B1385" s="669" t="str">
        <f t="shared" si="33"/>
        <v>Remiami projektai, kurie kuria darbo vietas (aktualu rodikliui L805)</v>
      </c>
      <c r="C1385" s="668" t="str">
        <f>'10'!U77</f>
        <v>Ne</v>
      </c>
    </row>
    <row r="1386" spans="1:3" ht="30" x14ac:dyDescent="0.25">
      <c r="A1386" s="2" t="s">
        <v>776</v>
      </c>
      <c r="B1386" s="669" t="str">
        <f t="shared" si="33"/>
        <v>Remiami kaimo verslų, įskaitant bioekonomiką, projektai (aktualu rodikliui L 806)</v>
      </c>
      <c r="C1386" s="668" t="str">
        <f>'10'!U78</f>
        <v>Ne</v>
      </c>
    </row>
    <row r="1387" spans="1:3" ht="30" x14ac:dyDescent="0.25">
      <c r="A1387" s="2" t="s">
        <v>777</v>
      </c>
      <c r="B1387" s="669" t="str">
        <f t="shared" si="33"/>
        <v>Remiami projektai, susiję su sumanių kaimų strategijomis (aktualu rodikliui L807)</v>
      </c>
      <c r="C1387" s="668" t="str">
        <f>'10'!U79</f>
        <v>Ne</v>
      </c>
    </row>
    <row r="1388" spans="1:3" ht="30" x14ac:dyDescent="0.25">
      <c r="A1388" s="2" t="s">
        <v>778</v>
      </c>
      <c r="B1388" s="669" t="str">
        <f t="shared" si="33"/>
        <v>Remiami projektai, gerinantys paslaugų prieinamumą ir infrastruktūrą (aktualu rodikliui L808)</v>
      </c>
      <c r="C1388" s="668" t="str">
        <f>'10'!U80</f>
        <v>Ne</v>
      </c>
    </row>
    <row r="1389" spans="1:3" ht="30" x14ac:dyDescent="0.25">
      <c r="A1389" s="2" t="s">
        <v>779</v>
      </c>
      <c r="B1389" s="669" t="str">
        <f t="shared" si="33"/>
        <v>Remiami socialinės įtraukties projektai (aktualu rodikliui L809)</v>
      </c>
      <c r="C1389" s="668" t="str">
        <f>'10'!U81</f>
        <v>Ne</v>
      </c>
    </row>
    <row r="1390" spans="1:3" x14ac:dyDescent="0.25">
      <c r="A1390" s="2"/>
      <c r="B1390" s="645"/>
      <c r="C1390" s="681"/>
    </row>
    <row r="1391" spans="1:3" x14ac:dyDescent="0.25">
      <c r="A1391" s="1"/>
      <c r="B1391" s="360"/>
      <c r="C1391" s="682" t="str">
        <f>'10'!V6</f>
        <v>19 priemonė</v>
      </c>
    </row>
    <row r="1392" spans="1:3" x14ac:dyDescent="0.25">
      <c r="A1392" s="2" t="s">
        <v>188</v>
      </c>
      <c r="B1392" s="507" t="str">
        <f>B1315</f>
        <v>Priemonės pavadinimas</v>
      </c>
      <c r="C1392" s="666">
        <f>'10'!V7</f>
        <v>0</v>
      </c>
    </row>
    <row r="1393" spans="1:3" x14ac:dyDescent="0.25">
      <c r="A1393" s="2" t="s">
        <v>189</v>
      </c>
      <c r="B1393" s="667" t="str">
        <f t="shared" ref="B1393:B1456" si="34">B1316</f>
        <v>Priemonės rūšis</v>
      </c>
      <c r="C1393" s="666">
        <f>'10'!V8</f>
        <v>0</v>
      </c>
    </row>
    <row r="1394" spans="1:3" ht="30" x14ac:dyDescent="0.25">
      <c r="A1394" s="2" t="s">
        <v>190</v>
      </c>
      <c r="B1394" s="667" t="str">
        <f t="shared" si="34"/>
        <v>VVG teritorijos poreikių, kuriuos tenkina priemonė, skaičius</v>
      </c>
      <c r="C1394" s="666">
        <f>'10'!V9</f>
        <v>0</v>
      </c>
    </row>
    <row r="1395" spans="1:3" x14ac:dyDescent="0.25">
      <c r="A1395" s="2" t="s">
        <v>191</v>
      </c>
      <c r="B1395" s="667" t="str">
        <f t="shared" si="34"/>
        <v>BŽŪP tikslų, kuriuos įgyvendina priemonė, skaičius</v>
      </c>
      <c r="C1395" s="666">
        <f>'10'!V10</f>
        <v>0</v>
      </c>
    </row>
    <row r="1396" spans="1:3" x14ac:dyDescent="0.25">
      <c r="A1396" s="2" t="s">
        <v>192</v>
      </c>
      <c r="B1396" s="667" t="str">
        <f t="shared" si="34"/>
        <v>Pagrindinis BŽŪP tikslas, kurį įgyvendina VPS priemonė</v>
      </c>
      <c r="C1396" s="668" t="str">
        <f>'10'!V11</f>
        <v>Pasirinkite</v>
      </c>
    </row>
    <row r="1397" spans="1:3" ht="30" x14ac:dyDescent="0.25">
      <c r="A1397" s="2" t="s">
        <v>193</v>
      </c>
      <c r="B1397" s="669" t="str">
        <f t="shared" si="34"/>
        <v>Ar priemonė prisideda prie 4 konkretaus BŽŪP tikslo? (tikslas nurodytas 5 lape)</v>
      </c>
      <c r="C1397" s="668" t="str">
        <f>'10'!V12</f>
        <v>Ne</v>
      </c>
    </row>
    <row r="1398" spans="1:3" ht="30" x14ac:dyDescent="0.25">
      <c r="A1398" s="2" t="s">
        <v>194</v>
      </c>
      <c r="B1398" s="669" t="str">
        <f t="shared" si="34"/>
        <v>Ar priemonė prisideda prie 5 konkretaus BŽŪP tikslo? (tikslas nurodytas 5 lape)</v>
      </c>
      <c r="C1398" s="668" t="str">
        <f>'10'!V13</f>
        <v>Ne</v>
      </c>
    </row>
    <row r="1399" spans="1:3" ht="30" x14ac:dyDescent="0.25">
      <c r="A1399" s="2" t="s">
        <v>195</v>
      </c>
      <c r="B1399" s="669" t="str">
        <f t="shared" si="34"/>
        <v>Ar priemonė prisideda prie 6 konkretaus BŽŪP tikslo? (tikslas nurodytas 5 lape)</v>
      </c>
      <c r="C1399" s="668" t="str">
        <f>'10'!V14</f>
        <v>Ne</v>
      </c>
    </row>
    <row r="1400" spans="1:3" ht="30" x14ac:dyDescent="0.25">
      <c r="A1400" s="2" t="s">
        <v>196</v>
      </c>
      <c r="B1400" s="669" t="str">
        <f t="shared" si="34"/>
        <v>Ar priemonė prisideda prie 9 konkretaus BŽŪP tikslo? (tikslas nurodytas 5 lape)</v>
      </c>
      <c r="C1400" s="668" t="str">
        <f>'10'!V15</f>
        <v>Ne</v>
      </c>
    </row>
    <row r="1401" spans="1:3" x14ac:dyDescent="0.25">
      <c r="A1401" s="2" t="s">
        <v>94</v>
      </c>
      <c r="B1401" s="671" t="str">
        <f t="shared" si="34"/>
        <v>A dalis. Priemonės intervencijos logika:</v>
      </c>
      <c r="C1401" s="672"/>
    </row>
    <row r="1402" spans="1:3" ht="45" x14ac:dyDescent="0.25">
      <c r="A1402" s="2" t="s">
        <v>197</v>
      </c>
      <c r="B1402" s="669" t="str">
        <f t="shared" si="34"/>
        <v>Priemonės tikslas, ryšys su pagrindiniu BŽŪP tikslu ir VVG teritorijos poreikiais (problemomis ir (arba) potencialu), ryšys su VPS tema (jei taikoma)</v>
      </c>
      <c r="C1402" s="673">
        <f>'10'!V17</f>
        <v>0</v>
      </c>
    </row>
    <row r="1403" spans="1:3" x14ac:dyDescent="0.25">
      <c r="A1403" s="2" t="s">
        <v>198</v>
      </c>
      <c r="B1403" s="667" t="str">
        <f t="shared" si="34"/>
        <v>Pokytis, kurio siekiama VPS priemone</v>
      </c>
      <c r="C1403" s="673">
        <f>'10'!V18</f>
        <v>0</v>
      </c>
    </row>
    <row r="1404" spans="1:3" ht="30" x14ac:dyDescent="0.25">
      <c r="A1404" s="2" t="s">
        <v>199</v>
      </c>
      <c r="B1404" s="507" t="str">
        <f t="shared" si="34"/>
        <v>Kaip priemonė prisidės prie horizontalaus tikslo d įgyvendinimo? (pildoma, jei taikoma)</v>
      </c>
      <c r="C1404" s="673">
        <f>'10'!V19</f>
        <v>0</v>
      </c>
    </row>
    <row r="1405" spans="1:3" ht="30" x14ac:dyDescent="0.25">
      <c r="A1405" s="2" t="s">
        <v>200</v>
      </c>
      <c r="B1405" s="507" t="str">
        <f t="shared" si="34"/>
        <v>Kaip priemonė prisidės prie horizontalaus tikslo e įgyvendinimo? (pildoma, jei taikoma)</v>
      </c>
      <c r="C1405" s="673">
        <f>'10'!V20</f>
        <v>0</v>
      </c>
    </row>
    <row r="1406" spans="1:3" ht="30" x14ac:dyDescent="0.25">
      <c r="A1406" s="2" t="s">
        <v>201</v>
      </c>
      <c r="B1406" s="507" t="str">
        <f t="shared" si="34"/>
        <v>Kaip priemonė prisidės prie horizontalaus tikslo f įgyvendinimo? (pildoma, jei taikoma)</v>
      </c>
      <c r="C1406" s="673">
        <f>'10'!V21</f>
        <v>0</v>
      </c>
    </row>
    <row r="1407" spans="1:3" ht="30" x14ac:dyDescent="0.25">
      <c r="A1407" s="2" t="s">
        <v>202</v>
      </c>
      <c r="B1407" s="507" t="str">
        <f t="shared" si="34"/>
        <v>Kaip priemonė prisidės prie horizontalaus tikslo i įgyvendinimo? (pildoma, jei taikoma)</v>
      </c>
      <c r="C1407" s="673">
        <f>'10'!V22</f>
        <v>0</v>
      </c>
    </row>
    <row r="1408" spans="1:3" ht="30" x14ac:dyDescent="0.25">
      <c r="A1408" s="2" t="s">
        <v>203</v>
      </c>
      <c r="B1408" s="671" t="str">
        <f t="shared" si="34"/>
        <v>B dalis. Pareiškėjų ir projektų tinkamumo sąlygos, projektų atrankos principai:</v>
      </c>
      <c r="C1408" s="672"/>
    </row>
    <row r="1409" spans="1:3" x14ac:dyDescent="0.25">
      <c r="A1409" s="2" t="s">
        <v>204</v>
      </c>
      <c r="B1409" s="507" t="str">
        <f t="shared" si="34"/>
        <v>Pagal priemonę remiamos veiklos</v>
      </c>
      <c r="C1409" s="673">
        <f>'10'!V24</f>
        <v>0</v>
      </c>
    </row>
    <row r="1410" spans="1:3" ht="30" x14ac:dyDescent="0.25">
      <c r="A1410" s="2" t="s">
        <v>205</v>
      </c>
      <c r="B1410" s="667" t="str">
        <f t="shared" si="34"/>
        <v>Tinkami pareiškėjai ir partneriai (jei taikomas reikalavimas projektus įgyvendinti su partneriais)</v>
      </c>
      <c r="C1410" s="673">
        <f>'10'!V25</f>
        <v>0</v>
      </c>
    </row>
    <row r="1411" spans="1:3" ht="30" x14ac:dyDescent="0.25">
      <c r="A1411" s="2" t="s">
        <v>206</v>
      </c>
      <c r="B1411" s="667" t="str">
        <f t="shared" si="34"/>
        <v>Priemonės tikslinė grupė (pildoma, jei nesutampa su tinkamais pareiškėjais ir (arba) partneriais)</v>
      </c>
      <c r="C1411" s="673">
        <f>'10'!V26</f>
        <v>0</v>
      </c>
    </row>
    <row r="1412" spans="1:3" x14ac:dyDescent="0.25">
      <c r="A1412" s="2" t="s">
        <v>725</v>
      </c>
      <c r="B1412" s="507" t="str">
        <f t="shared" si="34"/>
        <v>Tinkamumo sąlygos pareiškėjams ir projektams</v>
      </c>
      <c r="C1412" s="673">
        <f>'10'!V27</f>
        <v>0</v>
      </c>
    </row>
    <row r="1413" spans="1:3" x14ac:dyDescent="0.25">
      <c r="A1413" s="2" t="s">
        <v>726</v>
      </c>
      <c r="B1413" s="669" t="str">
        <f t="shared" si="34"/>
        <v>Projektų atrankos principai</v>
      </c>
      <c r="C1413" s="673">
        <f>'10'!V28</f>
        <v>0</v>
      </c>
    </row>
    <row r="1414" spans="1:3" x14ac:dyDescent="0.25">
      <c r="A1414" s="2" t="s">
        <v>727</v>
      </c>
      <c r="B1414" s="507" t="str">
        <f t="shared" si="34"/>
        <v>Planuojamų kvietimų teikti paraiškas skaičius</v>
      </c>
      <c r="C1414" s="666">
        <f>'10'!V29</f>
        <v>0</v>
      </c>
    </row>
    <row r="1415" spans="1:3" x14ac:dyDescent="0.25">
      <c r="A1415" s="2" t="s">
        <v>728</v>
      </c>
      <c r="B1415" s="647" t="str">
        <f t="shared" si="34"/>
        <v>C dalis. Paramos dydžiai:</v>
      </c>
      <c r="C1415" s="672"/>
    </row>
    <row r="1416" spans="1:3" x14ac:dyDescent="0.25">
      <c r="A1416" s="2" t="s">
        <v>729</v>
      </c>
      <c r="B1416" s="507" t="str">
        <f t="shared" si="34"/>
        <v>Didžiausia paramos suma vietos projektui, Eur</v>
      </c>
      <c r="C1416" s="673">
        <f>'10'!V31</f>
        <v>0</v>
      </c>
    </row>
    <row r="1417" spans="1:3" x14ac:dyDescent="0.25">
      <c r="A1417" s="2" t="s">
        <v>730</v>
      </c>
      <c r="B1417" s="507" t="str">
        <f t="shared" si="34"/>
        <v xml:space="preserve">Paramos lyginamoji dalis, proc. </v>
      </c>
      <c r="C1417" s="673">
        <f>'10'!V32</f>
        <v>0</v>
      </c>
    </row>
    <row r="1418" spans="1:3" x14ac:dyDescent="0.25">
      <c r="A1418" s="2" t="s">
        <v>731</v>
      </c>
      <c r="B1418" s="507" t="str">
        <f t="shared" si="34"/>
        <v>Planuojama paramos suma priemonei, Eur</v>
      </c>
      <c r="C1418" s="674">
        <f>'10'!V33</f>
        <v>0</v>
      </c>
    </row>
    <row r="1419" spans="1:3" x14ac:dyDescent="0.25">
      <c r="A1419" s="2" t="s">
        <v>732</v>
      </c>
      <c r="B1419" s="507" t="str">
        <f t="shared" si="34"/>
        <v>Planuojama paremti projektų (rodiklis L700)</v>
      </c>
      <c r="C1419" s="675">
        <f>'10'!V34</f>
        <v>0</v>
      </c>
    </row>
    <row r="1420" spans="1:3" x14ac:dyDescent="0.25">
      <c r="A1420" s="2" t="s">
        <v>733</v>
      </c>
      <c r="B1420" s="507" t="str">
        <f t="shared" si="34"/>
        <v>Paaiškinimas, kaip nustatyta rodiklio L700 reikšmė</v>
      </c>
      <c r="C1420" s="673">
        <f>'10'!V35</f>
        <v>0</v>
      </c>
    </row>
    <row r="1421" spans="1:3" ht="30" x14ac:dyDescent="0.25">
      <c r="A1421" s="2" t="s">
        <v>734</v>
      </c>
      <c r="B1421" s="647" t="str">
        <f t="shared" si="34"/>
        <v>D dalis. Priemonės indėlis į ES ir nacionalinių horizontaliųjų principų įgyvendinimą:</v>
      </c>
      <c r="C1421" s="672"/>
    </row>
    <row r="1422" spans="1:3" x14ac:dyDescent="0.25">
      <c r="A1422" s="2" t="s">
        <v>735</v>
      </c>
      <c r="B1422" s="676" t="str">
        <f t="shared" si="34"/>
        <v>Subregioninės vietovės principas:</v>
      </c>
      <c r="C1422" s="672"/>
    </row>
    <row r="1423" spans="1:3" ht="30" x14ac:dyDescent="0.25">
      <c r="A1423" s="2" t="s">
        <v>736</v>
      </c>
      <c r="B1423" s="507" t="str">
        <f t="shared" si="34"/>
        <v>Ar siekiama, kad pagal priemonę finansuojami projektai apimtų visas VVG teritorijos seniūnijas?</v>
      </c>
      <c r="C1423" s="668" t="str">
        <f>'10'!V38</f>
        <v>Ne</v>
      </c>
    </row>
    <row r="1424" spans="1:3" x14ac:dyDescent="0.25">
      <c r="A1424" s="2" t="s">
        <v>737</v>
      </c>
      <c r="B1424" s="507" t="str">
        <f t="shared" si="34"/>
        <v>Pasirinkimo pagrindimas</v>
      </c>
      <c r="C1424" s="673">
        <f>'10'!V39</f>
        <v>0</v>
      </c>
    </row>
    <row r="1425" spans="1:3" x14ac:dyDescent="0.25">
      <c r="A1425" s="2" t="s">
        <v>738</v>
      </c>
      <c r="B1425" s="676" t="str">
        <f t="shared" si="34"/>
        <v>Partnerystės principas:</v>
      </c>
      <c r="C1425" s="672"/>
    </row>
    <row r="1426" spans="1:3" ht="30" x14ac:dyDescent="0.25">
      <c r="A1426" s="2" t="s">
        <v>739</v>
      </c>
      <c r="B1426" s="507" t="str">
        <f t="shared" si="34"/>
        <v>Ar siekiama, kad pagal priemonę finansuojami projektai būtų vykdomi su partneriais?</v>
      </c>
      <c r="C1426" s="668" t="str">
        <f>'10'!V41</f>
        <v>Ne</v>
      </c>
    </row>
    <row r="1427" spans="1:3" x14ac:dyDescent="0.25">
      <c r="A1427" s="2" t="s">
        <v>740</v>
      </c>
      <c r="B1427" s="507" t="str">
        <f t="shared" si="34"/>
        <v>Pasirinkimo pagrindimas</v>
      </c>
      <c r="C1427" s="673">
        <f>'10'!V42</f>
        <v>0</v>
      </c>
    </row>
    <row r="1428" spans="1:3" x14ac:dyDescent="0.25">
      <c r="A1428" s="2" t="s">
        <v>741</v>
      </c>
      <c r="B1428" s="676" t="str">
        <f t="shared" si="34"/>
        <v>Inovacijų principas:</v>
      </c>
      <c r="C1428" s="672"/>
    </row>
    <row r="1429" spans="1:3" ht="30" x14ac:dyDescent="0.25">
      <c r="A1429" s="2" t="s">
        <v>742</v>
      </c>
      <c r="B1429" s="507" t="str">
        <f t="shared" si="34"/>
        <v>Ar siekiama, kad pagal priemonę finansuojami projektai būtų skirti inovacijoms vietos lygiu diegti?</v>
      </c>
      <c r="C1429" s="668" t="str">
        <f>'10'!V44</f>
        <v>Ne</v>
      </c>
    </row>
    <row r="1430" spans="1:3" x14ac:dyDescent="0.25">
      <c r="A1430" s="2" t="s">
        <v>743</v>
      </c>
      <c r="B1430" s="507" t="str">
        <f t="shared" si="34"/>
        <v>Pasirinkimo pagrindimas</v>
      </c>
      <c r="C1430" s="673">
        <f>'10'!V45</f>
        <v>0</v>
      </c>
    </row>
    <row r="1431" spans="1:3" ht="30" x14ac:dyDescent="0.25">
      <c r="A1431" s="2" t="s">
        <v>744</v>
      </c>
      <c r="B1431" s="507" t="str">
        <f t="shared" si="34"/>
        <v>Planuojama paremti projektų, skirtų inovacijoms vietos lygiu diegti (rodiklis L710)</v>
      </c>
      <c r="C1431" s="675">
        <f>'10'!V46</f>
        <v>0</v>
      </c>
    </row>
    <row r="1432" spans="1:3" x14ac:dyDescent="0.25">
      <c r="A1432" s="2" t="s">
        <v>745</v>
      </c>
      <c r="B1432" s="676" t="str">
        <f t="shared" si="34"/>
        <v>Lyčių lygybė ir nediskriminavimas:</v>
      </c>
      <c r="C1432" s="672"/>
    </row>
    <row r="1433" spans="1:3" ht="30" x14ac:dyDescent="0.25">
      <c r="A1433" s="2" t="s">
        <v>746</v>
      </c>
      <c r="B1433" s="507" t="str">
        <f t="shared" si="34"/>
        <v>Ar pagal priemonę finansuojami projektai, skirti lyčių lygybei ir nediskriminavimui?</v>
      </c>
      <c r="C1433" s="668" t="str">
        <f>'10'!V48</f>
        <v>Ne</v>
      </c>
    </row>
    <row r="1434" spans="1:3" x14ac:dyDescent="0.25">
      <c r="A1434" s="2" t="s">
        <v>747</v>
      </c>
      <c r="B1434" s="507" t="str">
        <f t="shared" si="34"/>
        <v>Pasirinkimo pagrindimas (jei taip, kaip bus užtikrinta)</v>
      </c>
      <c r="C1434" s="673">
        <f>'10'!V49</f>
        <v>0</v>
      </c>
    </row>
    <row r="1435" spans="1:3" x14ac:dyDescent="0.25">
      <c r="A1435" s="2" t="s">
        <v>748</v>
      </c>
      <c r="B1435" s="676" t="str">
        <f t="shared" si="34"/>
        <v>Jaunimas:</v>
      </c>
      <c r="C1435" s="672"/>
    </row>
    <row r="1436" spans="1:3" ht="30" x14ac:dyDescent="0.25">
      <c r="A1436" s="2" t="s">
        <v>749</v>
      </c>
      <c r="B1436" s="507" t="str">
        <f t="shared" si="34"/>
        <v>Ar pagal priemonę finansuojami projektai, skirti jaunimui?</v>
      </c>
      <c r="C1436" s="668" t="str">
        <f>'10'!V51</f>
        <v>Ne</v>
      </c>
    </row>
    <row r="1437" spans="1:3" x14ac:dyDescent="0.25">
      <c r="A1437" s="2" t="s">
        <v>750</v>
      </c>
      <c r="B1437" s="507" t="str">
        <f t="shared" si="34"/>
        <v>Pasirinkimo pagrindimas (jei taip, kaip bus užtikrinta)</v>
      </c>
      <c r="C1437" s="673">
        <f>'10'!V52</f>
        <v>0</v>
      </c>
    </row>
    <row r="1438" spans="1:3" x14ac:dyDescent="0.25">
      <c r="A1438" s="2" t="s">
        <v>751</v>
      </c>
      <c r="B1438" s="671" t="str">
        <f t="shared" si="34"/>
        <v>E dalis. Priemonės rezultato rodikliai:</v>
      </c>
      <c r="C1438" s="672"/>
    </row>
    <row r="1439" spans="1:3" x14ac:dyDescent="0.25">
      <c r="A1439" s="2" t="s">
        <v>752</v>
      </c>
      <c r="B1439" s="676" t="str">
        <f t="shared" si="34"/>
        <v>SP rezultato rodiklių taikymas priemonei:</v>
      </c>
      <c r="C1439" s="672"/>
    </row>
    <row r="1440" spans="1:3" x14ac:dyDescent="0.25">
      <c r="A1440" s="2" t="s">
        <v>753</v>
      </c>
      <c r="B1440" s="677" t="str">
        <f t="shared" si="34"/>
        <v>R.3</v>
      </c>
      <c r="C1440" s="683" t="str">
        <f>'10'!V55</f>
        <v>Ne</v>
      </c>
    </row>
    <row r="1441" spans="1:3" x14ac:dyDescent="0.25">
      <c r="A1441" s="2" t="s">
        <v>754</v>
      </c>
      <c r="B1441" s="677" t="str">
        <f t="shared" si="34"/>
        <v>R.37</v>
      </c>
      <c r="C1441" s="683" t="str">
        <f>'10'!V56</f>
        <v>Ne</v>
      </c>
    </row>
    <row r="1442" spans="1:3" x14ac:dyDescent="0.25">
      <c r="A1442" s="2" t="s">
        <v>755</v>
      </c>
      <c r="B1442" s="677" t="str">
        <f t="shared" si="34"/>
        <v>R.39</v>
      </c>
      <c r="C1442" s="683" t="str">
        <f>'10'!V57</f>
        <v>Ne</v>
      </c>
    </row>
    <row r="1443" spans="1:3" x14ac:dyDescent="0.25">
      <c r="A1443" s="2" t="s">
        <v>756</v>
      </c>
      <c r="B1443" s="677" t="str">
        <f t="shared" si="34"/>
        <v>R.41</v>
      </c>
      <c r="C1443" s="683" t="str">
        <f>'10'!V58</f>
        <v>Ne</v>
      </c>
    </row>
    <row r="1444" spans="1:3" x14ac:dyDescent="0.25">
      <c r="A1444" s="2" t="s">
        <v>757</v>
      </c>
      <c r="B1444" s="677" t="str">
        <f t="shared" si="34"/>
        <v>R.42</v>
      </c>
      <c r="C1444" s="683" t="str">
        <f>'10'!V59</f>
        <v>Ne</v>
      </c>
    </row>
    <row r="1445" spans="1:3" x14ac:dyDescent="0.25">
      <c r="A1445" s="2" t="s">
        <v>758</v>
      </c>
      <c r="B1445" s="676" t="str">
        <f t="shared" si="34"/>
        <v>VPS rodiklių taikymas priemonei:</v>
      </c>
      <c r="C1445" s="684"/>
    </row>
    <row r="1446" spans="1:3" x14ac:dyDescent="0.25">
      <c r="A1446" s="2" t="s">
        <v>759</v>
      </c>
      <c r="B1446" s="677" t="str">
        <f t="shared" si="34"/>
        <v>ŠAKI-P.1</v>
      </c>
      <c r="C1446" s="683" t="str">
        <f>'10'!V61</f>
        <v>Ne</v>
      </c>
    </row>
    <row r="1447" spans="1:3" x14ac:dyDescent="0.25">
      <c r="A1447" s="2" t="s">
        <v>760</v>
      </c>
      <c r="B1447" s="677" t="str">
        <f t="shared" si="34"/>
        <v>ŠAKI-P.2</v>
      </c>
      <c r="C1447" s="683" t="str">
        <f>'10'!V62</f>
        <v>Ne</v>
      </c>
    </row>
    <row r="1448" spans="1:3" x14ac:dyDescent="0.25">
      <c r="A1448" s="2" t="s">
        <v>761</v>
      </c>
      <c r="B1448" s="677" t="str">
        <f t="shared" si="34"/>
        <v>ŠAKI-P.3</v>
      </c>
      <c r="C1448" s="683" t="str">
        <f>'10'!V63</f>
        <v>Ne</v>
      </c>
    </row>
    <row r="1449" spans="1:3" x14ac:dyDescent="0.25">
      <c r="A1449" s="2" t="s">
        <v>762</v>
      </c>
      <c r="B1449" s="677" t="str">
        <f t="shared" si="34"/>
        <v>ŠAKI-P.4</v>
      </c>
      <c r="C1449" s="683" t="str">
        <f>'10'!V64</f>
        <v>Ne</v>
      </c>
    </row>
    <row r="1450" spans="1:3" x14ac:dyDescent="0.25">
      <c r="A1450" s="2" t="s">
        <v>763</v>
      </c>
      <c r="B1450" s="677" t="str">
        <f t="shared" si="34"/>
        <v>ŠAKI-P.5</v>
      </c>
      <c r="C1450" s="683" t="str">
        <f>'10'!V65</f>
        <v>Ne</v>
      </c>
    </row>
    <row r="1451" spans="1:3" x14ac:dyDescent="0.25">
      <c r="A1451" s="2" t="s">
        <v>764</v>
      </c>
      <c r="B1451" s="677" t="str">
        <f t="shared" si="34"/>
        <v>ŠAKI-P.6</v>
      </c>
      <c r="C1451" s="683" t="str">
        <f>'10'!V66</f>
        <v>Ne</v>
      </c>
    </row>
    <row r="1452" spans="1:3" x14ac:dyDescent="0.25">
      <c r="A1452" s="2" t="s">
        <v>765</v>
      </c>
      <c r="B1452" s="677" t="str">
        <f t="shared" si="34"/>
        <v>ŠAKI-P.7</v>
      </c>
      <c r="C1452" s="683" t="str">
        <f>'10'!V67</f>
        <v>Ne</v>
      </c>
    </row>
    <row r="1453" spans="1:3" x14ac:dyDescent="0.25">
      <c r="A1453" s="2" t="s">
        <v>766</v>
      </c>
      <c r="B1453" s="677" t="str">
        <f t="shared" si="34"/>
        <v>ŠAKI-P.8</v>
      </c>
      <c r="C1453" s="683" t="str">
        <f>'10'!V68</f>
        <v>Ne</v>
      </c>
    </row>
    <row r="1454" spans="1:3" x14ac:dyDescent="0.25">
      <c r="A1454" s="2" t="s">
        <v>767</v>
      </c>
      <c r="B1454" s="677" t="str">
        <f t="shared" si="34"/>
        <v>ŠAKI-P.9</v>
      </c>
      <c r="C1454" s="683" t="str">
        <f>'10'!V69</f>
        <v>Ne</v>
      </c>
    </row>
    <row r="1455" spans="1:3" x14ac:dyDescent="0.25">
      <c r="A1455" s="2" t="s">
        <v>768</v>
      </c>
      <c r="B1455" s="679" t="str">
        <f t="shared" si="34"/>
        <v>ŠAKI-P.10</v>
      </c>
      <c r="C1455" s="685" t="str">
        <f>'10'!V70</f>
        <v>Ne</v>
      </c>
    </row>
    <row r="1456" spans="1:3" x14ac:dyDescent="0.25">
      <c r="A1456" s="2" t="s">
        <v>769</v>
      </c>
      <c r="B1456" s="671" t="str">
        <f t="shared" si="34"/>
        <v>F dalis. Pagal priemonę remiamų projektų pobūdis:</v>
      </c>
      <c r="C1456" s="672"/>
    </row>
    <row r="1457" spans="1:3" x14ac:dyDescent="0.25">
      <c r="A1457" s="2" t="s">
        <v>770</v>
      </c>
      <c r="B1457" s="667" t="str">
        <f t="shared" ref="B1457:B1466" si="35">B1380</f>
        <v>Remiami pelno projektai</v>
      </c>
      <c r="C1457" s="668" t="str">
        <f>'10'!V72</f>
        <v>Ne</v>
      </c>
    </row>
    <row r="1458" spans="1:3" ht="60" x14ac:dyDescent="0.25">
      <c r="A1458" s="2" t="s">
        <v>771</v>
      </c>
      <c r="B1458" s="669" t="str">
        <f t="shared" si="35"/>
        <v>Remiami projektai, susiję su žinių perdavimu, įskaitant konsultacijas, mokymą ir keitimąsi žiniomis apie tvarią, ekonominę, socialinę, aplinką ir klimatą tausojančią veiklą (aktualu rodikliui L801)</v>
      </c>
      <c r="C1458" s="668" t="str">
        <f>'10'!V73</f>
        <v>Ne</v>
      </c>
    </row>
    <row r="1459" spans="1:3" ht="75" x14ac:dyDescent="0.25">
      <c r="A1459" s="2" t="s">
        <v>772</v>
      </c>
      <c r="B1459" s="669" t="str">
        <f t="shared" si="35"/>
        <v>Remiami projektai, susiję su gamintojų organizacijomis, vietinėmis rinkomis, trumpomis tiekimo grandinėmis ir kokybės schemomis, įskaitant paramą investicijoms, rinkodaros veiklą ir kt. (aktualu rodikliui L802)</v>
      </c>
      <c r="C1459" s="668" t="str">
        <f>'10'!V74</f>
        <v>Ne</v>
      </c>
    </row>
    <row r="1460" spans="1:3" ht="45" x14ac:dyDescent="0.25">
      <c r="A1460" s="2" t="s">
        <v>773</v>
      </c>
      <c r="B1460" s="669" t="str">
        <f t="shared" si="35"/>
        <v>Remiami projektai, susiję su atsinaujinančios energijos gamybos pajėgumais, įskaitant biologinę (aktualu rodikliui L803)</v>
      </c>
      <c r="C1460" s="668" t="str">
        <f>'10'!V75</f>
        <v>Ne</v>
      </c>
    </row>
    <row r="1461" spans="1:3" ht="60" x14ac:dyDescent="0.25">
      <c r="A1461" s="2" t="s">
        <v>774</v>
      </c>
      <c r="B1461" s="669" t="str">
        <f t="shared" si="35"/>
        <v>Remiami projektai, prisidedantys prie aplinkos tvarumo, klimato kaitos švelninimo bei prisitaikymo prie jos tikslų įgyvendinimo kaimo vietovėse (aktualu rodikliui L804)</v>
      </c>
      <c r="C1461" s="668" t="str">
        <f>'10'!V76</f>
        <v>Ne</v>
      </c>
    </row>
    <row r="1462" spans="1:3" ht="30" x14ac:dyDescent="0.25">
      <c r="A1462" s="2" t="s">
        <v>775</v>
      </c>
      <c r="B1462" s="669" t="str">
        <f t="shared" si="35"/>
        <v>Remiami projektai, kurie kuria darbo vietas (aktualu rodikliui L805)</v>
      </c>
      <c r="C1462" s="668" t="str">
        <f>'10'!V77</f>
        <v>Ne</v>
      </c>
    </row>
    <row r="1463" spans="1:3" ht="30" x14ac:dyDescent="0.25">
      <c r="A1463" s="2" t="s">
        <v>776</v>
      </c>
      <c r="B1463" s="669" t="str">
        <f t="shared" si="35"/>
        <v>Remiami kaimo verslų, įskaitant bioekonomiką, projektai (aktualu rodikliui L 806)</v>
      </c>
      <c r="C1463" s="668" t="str">
        <f>'10'!V78</f>
        <v>Ne</v>
      </c>
    </row>
    <row r="1464" spans="1:3" ht="30" x14ac:dyDescent="0.25">
      <c r="A1464" s="2" t="s">
        <v>777</v>
      </c>
      <c r="B1464" s="669" t="str">
        <f t="shared" si="35"/>
        <v>Remiami projektai, susiję su sumanių kaimų strategijomis (aktualu rodikliui L807)</v>
      </c>
      <c r="C1464" s="668" t="str">
        <f>'10'!V79</f>
        <v>Ne</v>
      </c>
    </row>
    <row r="1465" spans="1:3" ht="30" x14ac:dyDescent="0.25">
      <c r="A1465" s="2" t="s">
        <v>778</v>
      </c>
      <c r="B1465" s="669" t="str">
        <f t="shared" si="35"/>
        <v>Remiami projektai, gerinantys paslaugų prieinamumą ir infrastruktūrą (aktualu rodikliui L808)</v>
      </c>
      <c r="C1465" s="668" t="str">
        <f>'10'!V80</f>
        <v>Ne</v>
      </c>
    </row>
    <row r="1466" spans="1:3" ht="30" x14ac:dyDescent="0.25">
      <c r="A1466" s="2" t="s">
        <v>779</v>
      </c>
      <c r="B1466" s="669" t="str">
        <f t="shared" si="35"/>
        <v>Remiami socialinės įtraukties projektai (aktualu rodikliui L809)</v>
      </c>
      <c r="C1466" s="668" t="str">
        <f>'10'!V81</f>
        <v>Ne</v>
      </c>
    </row>
    <row r="1467" spans="1:3" x14ac:dyDescent="0.25">
      <c r="B1467" s="645"/>
      <c r="C1467" s="681"/>
    </row>
    <row r="1468" spans="1:3" x14ac:dyDescent="0.25">
      <c r="A1468" s="1"/>
      <c r="B1468" s="360"/>
      <c r="C1468" s="682" t="str">
        <f>'10'!W6</f>
        <v>20 priemonė</v>
      </c>
    </row>
    <row r="1469" spans="1:3" x14ac:dyDescent="0.25">
      <c r="A1469" s="2" t="s">
        <v>188</v>
      </c>
      <c r="B1469" s="507" t="str">
        <f>B1392</f>
        <v>Priemonės pavadinimas</v>
      </c>
      <c r="C1469" s="666">
        <f>'10'!W7</f>
        <v>0</v>
      </c>
    </row>
    <row r="1470" spans="1:3" x14ac:dyDescent="0.25">
      <c r="A1470" s="2" t="s">
        <v>189</v>
      </c>
      <c r="B1470" s="667" t="str">
        <f t="shared" ref="B1470:B1533" si="36">B1393</f>
        <v>Priemonės rūšis</v>
      </c>
      <c r="C1470" s="666">
        <f>'10'!W8</f>
        <v>0</v>
      </c>
    </row>
    <row r="1471" spans="1:3" ht="30" x14ac:dyDescent="0.25">
      <c r="A1471" s="2" t="s">
        <v>190</v>
      </c>
      <c r="B1471" s="667" t="str">
        <f t="shared" si="36"/>
        <v>VVG teritorijos poreikių, kuriuos tenkina priemonė, skaičius</v>
      </c>
      <c r="C1471" s="666">
        <f>'10'!W9</f>
        <v>0</v>
      </c>
    </row>
    <row r="1472" spans="1:3" x14ac:dyDescent="0.25">
      <c r="A1472" s="2" t="s">
        <v>191</v>
      </c>
      <c r="B1472" s="667" t="str">
        <f t="shared" si="36"/>
        <v>BŽŪP tikslų, kuriuos įgyvendina priemonė, skaičius</v>
      </c>
      <c r="C1472" s="666">
        <f>'10'!W10</f>
        <v>0</v>
      </c>
    </row>
    <row r="1473" spans="1:3" x14ac:dyDescent="0.25">
      <c r="A1473" s="2" t="s">
        <v>192</v>
      </c>
      <c r="B1473" s="667" t="str">
        <f t="shared" si="36"/>
        <v>Pagrindinis BŽŪP tikslas, kurį įgyvendina VPS priemonė</v>
      </c>
      <c r="C1473" s="668" t="str">
        <f>'10'!W11</f>
        <v>Pasirinkite</v>
      </c>
    </row>
    <row r="1474" spans="1:3" ht="30" x14ac:dyDescent="0.25">
      <c r="A1474" s="2" t="s">
        <v>193</v>
      </c>
      <c r="B1474" s="669" t="str">
        <f t="shared" si="36"/>
        <v>Ar priemonė prisideda prie 4 konkretaus BŽŪP tikslo? (tikslas nurodytas 5 lape)</v>
      </c>
      <c r="C1474" s="668" t="str">
        <f>'10'!W12</f>
        <v>Ne</v>
      </c>
    </row>
    <row r="1475" spans="1:3" ht="30" x14ac:dyDescent="0.25">
      <c r="A1475" s="2" t="s">
        <v>194</v>
      </c>
      <c r="B1475" s="669" t="str">
        <f t="shared" si="36"/>
        <v>Ar priemonė prisideda prie 5 konkretaus BŽŪP tikslo? (tikslas nurodytas 5 lape)</v>
      </c>
      <c r="C1475" s="668" t="str">
        <f>'10'!W13</f>
        <v>Ne</v>
      </c>
    </row>
    <row r="1476" spans="1:3" ht="30" x14ac:dyDescent="0.25">
      <c r="A1476" s="2" t="s">
        <v>195</v>
      </c>
      <c r="B1476" s="669" t="str">
        <f t="shared" si="36"/>
        <v>Ar priemonė prisideda prie 6 konkretaus BŽŪP tikslo? (tikslas nurodytas 5 lape)</v>
      </c>
      <c r="C1476" s="668" t="str">
        <f>'10'!W14</f>
        <v>Ne</v>
      </c>
    </row>
    <row r="1477" spans="1:3" ht="30" x14ac:dyDescent="0.25">
      <c r="A1477" s="2" t="s">
        <v>196</v>
      </c>
      <c r="B1477" s="669" t="str">
        <f t="shared" si="36"/>
        <v>Ar priemonė prisideda prie 9 konkretaus BŽŪP tikslo? (tikslas nurodytas 5 lape)</v>
      </c>
      <c r="C1477" s="668" t="str">
        <f>'10'!W15</f>
        <v>Ne</v>
      </c>
    </row>
    <row r="1478" spans="1:3" x14ac:dyDescent="0.25">
      <c r="A1478" s="2" t="s">
        <v>94</v>
      </c>
      <c r="B1478" s="671" t="str">
        <f t="shared" si="36"/>
        <v>A dalis. Priemonės intervencijos logika:</v>
      </c>
      <c r="C1478" s="672"/>
    </row>
    <row r="1479" spans="1:3" ht="45" x14ac:dyDescent="0.25">
      <c r="A1479" s="2" t="s">
        <v>197</v>
      </c>
      <c r="B1479" s="669" t="str">
        <f t="shared" si="36"/>
        <v>Priemonės tikslas, ryšys su pagrindiniu BŽŪP tikslu ir VVG teritorijos poreikiais (problemomis ir (arba) potencialu), ryšys su VPS tema (jei taikoma)</v>
      </c>
      <c r="C1479" s="673">
        <f>'10'!W17</f>
        <v>0</v>
      </c>
    </row>
    <row r="1480" spans="1:3" x14ac:dyDescent="0.25">
      <c r="A1480" s="2" t="s">
        <v>198</v>
      </c>
      <c r="B1480" s="667" t="str">
        <f t="shared" si="36"/>
        <v>Pokytis, kurio siekiama VPS priemone</v>
      </c>
      <c r="C1480" s="673">
        <f>'10'!W18</f>
        <v>0</v>
      </c>
    </row>
    <row r="1481" spans="1:3" ht="30" x14ac:dyDescent="0.25">
      <c r="A1481" s="2" t="s">
        <v>199</v>
      </c>
      <c r="B1481" s="507" t="str">
        <f t="shared" si="36"/>
        <v>Kaip priemonė prisidės prie horizontalaus tikslo d įgyvendinimo? (pildoma, jei taikoma)</v>
      </c>
      <c r="C1481" s="673">
        <f>'10'!W19</f>
        <v>0</v>
      </c>
    </row>
    <row r="1482" spans="1:3" ht="30" x14ac:dyDescent="0.25">
      <c r="A1482" s="2" t="s">
        <v>200</v>
      </c>
      <c r="B1482" s="507" t="str">
        <f t="shared" si="36"/>
        <v>Kaip priemonė prisidės prie horizontalaus tikslo e įgyvendinimo? (pildoma, jei taikoma)</v>
      </c>
      <c r="C1482" s="673">
        <f>'10'!W20</f>
        <v>0</v>
      </c>
    </row>
    <row r="1483" spans="1:3" ht="30" x14ac:dyDescent="0.25">
      <c r="A1483" s="2" t="s">
        <v>201</v>
      </c>
      <c r="B1483" s="507" t="str">
        <f t="shared" si="36"/>
        <v>Kaip priemonė prisidės prie horizontalaus tikslo f įgyvendinimo? (pildoma, jei taikoma)</v>
      </c>
      <c r="C1483" s="673">
        <f>'10'!W21</f>
        <v>0</v>
      </c>
    </row>
    <row r="1484" spans="1:3" ht="30" x14ac:dyDescent="0.25">
      <c r="A1484" s="2" t="s">
        <v>202</v>
      </c>
      <c r="B1484" s="507" t="str">
        <f t="shared" si="36"/>
        <v>Kaip priemonė prisidės prie horizontalaus tikslo i įgyvendinimo? (pildoma, jei taikoma)</v>
      </c>
      <c r="C1484" s="673">
        <f>'10'!W22</f>
        <v>0</v>
      </c>
    </row>
    <row r="1485" spans="1:3" ht="30" x14ac:dyDescent="0.25">
      <c r="A1485" s="2" t="s">
        <v>203</v>
      </c>
      <c r="B1485" s="671" t="str">
        <f t="shared" si="36"/>
        <v>B dalis. Pareiškėjų ir projektų tinkamumo sąlygos, projektų atrankos principai:</v>
      </c>
      <c r="C1485" s="672"/>
    </row>
    <row r="1486" spans="1:3" x14ac:dyDescent="0.25">
      <c r="A1486" s="2" t="s">
        <v>204</v>
      </c>
      <c r="B1486" s="507" t="str">
        <f t="shared" si="36"/>
        <v>Pagal priemonę remiamos veiklos</v>
      </c>
      <c r="C1486" s="673">
        <f>'10'!W24</f>
        <v>0</v>
      </c>
    </row>
    <row r="1487" spans="1:3" ht="30" x14ac:dyDescent="0.25">
      <c r="A1487" s="2" t="s">
        <v>205</v>
      </c>
      <c r="B1487" s="667" t="str">
        <f t="shared" si="36"/>
        <v>Tinkami pareiškėjai ir partneriai (jei taikomas reikalavimas projektus įgyvendinti su partneriais)</v>
      </c>
      <c r="C1487" s="673">
        <f>'10'!W25</f>
        <v>0</v>
      </c>
    </row>
    <row r="1488" spans="1:3" ht="30" x14ac:dyDescent="0.25">
      <c r="A1488" s="2" t="s">
        <v>206</v>
      </c>
      <c r="B1488" s="667" t="str">
        <f t="shared" si="36"/>
        <v>Priemonės tikslinė grupė (pildoma, jei nesutampa su tinkamais pareiškėjais ir (arba) partneriais)</v>
      </c>
      <c r="C1488" s="673">
        <f>'10'!W26</f>
        <v>0</v>
      </c>
    </row>
    <row r="1489" spans="1:3" x14ac:dyDescent="0.25">
      <c r="A1489" s="2" t="s">
        <v>725</v>
      </c>
      <c r="B1489" s="507" t="str">
        <f t="shared" si="36"/>
        <v>Tinkamumo sąlygos pareiškėjams ir projektams</v>
      </c>
      <c r="C1489" s="673">
        <f>'10'!W27</f>
        <v>0</v>
      </c>
    </row>
    <row r="1490" spans="1:3" x14ac:dyDescent="0.25">
      <c r="A1490" s="2" t="s">
        <v>726</v>
      </c>
      <c r="B1490" s="669" t="str">
        <f t="shared" si="36"/>
        <v>Projektų atrankos principai</v>
      </c>
      <c r="C1490" s="673">
        <f>'10'!W28</f>
        <v>0</v>
      </c>
    </row>
    <row r="1491" spans="1:3" x14ac:dyDescent="0.25">
      <c r="A1491" s="2" t="s">
        <v>727</v>
      </c>
      <c r="B1491" s="507" t="str">
        <f t="shared" si="36"/>
        <v>Planuojamų kvietimų teikti paraiškas skaičius</v>
      </c>
      <c r="C1491" s="666">
        <f>'10'!W29</f>
        <v>0</v>
      </c>
    </row>
    <row r="1492" spans="1:3" x14ac:dyDescent="0.25">
      <c r="A1492" s="2" t="s">
        <v>728</v>
      </c>
      <c r="B1492" s="647" t="str">
        <f t="shared" si="36"/>
        <v>C dalis. Paramos dydžiai:</v>
      </c>
      <c r="C1492" s="672"/>
    </row>
    <row r="1493" spans="1:3" x14ac:dyDescent="0.25">
      <c r="A1493" s="2" t="s">
        <v>729</v>
      </c>
      <c r="B1493" s="507" t="str">
        <f t="shared" si="36"/>
        <v>Didžiausia paramos suma vietos projektui, Eur</v>
      </c>
      <c r="C1493" s="673">
        <f>'10'!W31</f>
        <v>0</v>
      </c>
    </row>
    <row r="1494" spans="1:3" x14ac:dyDescent="0.25">
      <c r="A1494" s="2" t="s">
        <v>730</v>
      </c>
      <c r="B1494" s="507" t="str">
        <f t="shared" si="36"/>
        <v xml:space="preserve">Paramos lyginamoji dalis, proc. </v>
      </c>
      <c r="C1494" s="673">
        <f>'10'!W32</f>
        <v>0</v>
      </c>
    </row>
    <row r="1495" spans="1:3" x14ac:dyDescent="0.25">
      <c r="A1495" s="2" t="s">
        <v>731</v>
      </c>
      <c r="B1495" s="507" t="str">
        <f t="shared" si="36"/>
        <v>Planuojama paramos suma priemonei, Eur</v>
      </c>
      <c r="C1495" s="674">
        <f>'10'!W33</f>
        <v>0</v>
      </c>
    </row>
    <row r="1496" spans="1:3" x14ac:dyDescent="0.25">
      <c r="A1496" s="2" t="s">
        <v>732</v>
      </c>
      <c r="B1496" s="507" t="str">
        <f t="shared" si="36"/>
        <v>Planuojama paremti projektų (rodiklis L700)</v>
      </c>
      <c r="C1496" s="675">
        <f>'10'!W34</f>
        <v>0</v>
      </c>
    </row>
    <row r="1497" spans="1:3" x14ac:dyDescent="0.25">
      <c r="A1497" s="2" t="s">
        <v>733</v>
      </c>
      <c r="B1497" s="507" t="str">
        <f t="shared" si="36"/>
        <v>Paaiškinimas, kaip nustatyta rodiklio L700 reikšmė</v>
      </c>
      <c r="C1497" s="673">
        <f>'10'!W35</f>
        <v>0</v>
      </c>
    </row>
    <row r="1498" spans="1:3" ht="30" x14ac:dyDescent="0.25">
      <c r="A1498" s="2" t="s">
        <v>734</v>
      </c>
      <c r="B1498" s="647" t="str">
        <f t="shared" si="36"/>
        <v>D dalis. Priemonės indėlis į ES ir nacionalinių horizontaliųjų principų įgyvendinimą:</v>
      </c>
      <c r="C1498" s="672"/>
    </row>
    <row r="1499" spans="1:3" x14ac:dyDescent="0.25">
      <c r="A1499" s="2" t="s">
        <v>735</v>
      </c>
      <c r="B1499" s="676" t="str">
        <f t="shared" si="36"/>
        <v>Subregioninės vietovės principas:</v>
      </c>
      <c r="C1499" s="672"/>
    </row>
    <row r="1500" spans="1:3" ht="30" x14ac:dyDescent="0.25">
      <c r="A1500" s="2" t="s">
        <v>736</v>
      </c>
      <c r="B1500" s="507" t="str">
        <f t="shared" si="36"/>
        <v>Ar siekiama, kad pagal priemonę finansuojami projektai apimtų visas VVG teritorijos seniūnijas?</v>
      </c>
      <c r="C1500" s="668" t="str">
        <f>'10'!W38</f>
        <v>Ne</v>
      </c>
    </row>
    <row r="1501" spans="1:3" x14ac:dyDescent="0.25">
      <c r="A1501" s="2" t="s">
        <v>737</v>
      </c>
      <c r="B1501" s="507" t="str">
        <f t="shared" si="36"/>
        <v>Pasirinkimo pagrindimas</v>
      </c>
      <c r="C1501" s="673">
        <f>'10'!W39</f>
        <v>0</v>
      </c>
    </row>
    <row r="1502" spans="1:3" x14ac:dyDescent="0.25">
      <c r="A1502" s="2" t="s">
        <v>738</v>
      </c>
      <c r="B1502" s="676" t="str">
        <f t="shared" si="36"/>
        <v>Partnerystės principas:</v>
      </c>
      <c r="C1502" s="672"/>
    </row>
    <row r="1503" spans="1:3" ht="30" x14ac:dyDescent="0.25">
      <c r="A1503" s="2" t="s">
        <v>739</v>
      </c>
      <c r="B1503" s="507" t="str">
        <f t="shared" si="36"/>
        <v>Ar siekiama, kad pagal priemonę finansuojami projektai būtų vykdomi su partneriais?</v>
      </c>
      <c r="C1503" s="668" t="str">
        <f>'10'!W41</f>
        <v>Ne</v>
      </c>
    </row>
    <row r="1504" spans="1:3" x14ac:dyDescent="0.25">
      <c r="A1504" s="2" t="s">
        <v>740</v>
      </c>
      <c r="B1504" s="507" t="str">
        <f t="shared" si="36"/>
        <v>Pasirinkimo pagrindimas</v>
      </c>
      <c r="C1504" s="673">
        <f>'10'!W42</f>
        <v>0</v>
      </c>
    </row>
    <row r="1505" spans="1:3" x14ac:dyDescent="0.25">
      <c r="A1505" s="2" t="s">
        <v>741</v>
      </c>
      <c r="B1505" s="676" t="str">
        <f t="shared" si="36"/>
        <v>Inovacijų principas:</v>
      </c>
      <c r="C1505" s="672"/>
    </row>
    <row r="1506" spans="1:3" ht="30" x14ac:dyDescent="0.25">
      <c r="A1506" s="2" t="s">
        <v>742</v>
      </c>
      <c r="B1506" s="507" t="str">
        <f t="shared" si="36"/>
        <v>Ar siekiama, kad pagal priemonę finansuojami projektai būtų skirti inovacijoms vietos lygiu diegti?</v>
      </c>
      <c r="C1506" s="668" t="str">
        <f>'10'!W44</f>
        <v>Ne</v>
      </c>
    </row>
    <row r="1507" spans="1:3" x14ac:dyDescent="0.25">
      <c r="A1507" s="2" t="s">
        <v>743</v>
      </c>
      <c r="B1507" s="507" t="str">
        <f t="shared" si="36"/>
        <v>Pasirinkimo pagrindimas</v>
      </c>
      <c r="C1507" s="673">
        <f>'10'!W45</f>
        <v>0</v>
      </c>
    </row>
    <row r="1508" spans="1:3" ht="30" x14ac:dyDescent="0.25">
      <c r="A1508" s="2" t="s">
        <v>744</v>
      </c>
      <c r="B1508" s="507" t="str">
        <f t="shared" si="36"/>
        <v>Planuojama paremti projektų, skirtų inovacijoms vietos lygiu diegti (rodiklis L710)</v>
      </c>
      <c r="C1508" s="675">
        <f>'10'!W46</f>
        <v>0</v>
      </c>
    </row>
    <row r="1509" spans="1:3" x14ac:dyDescent="0.25">
      <c r="A1509" s="2" t="s">
        <v>745</v>
      </c>
      <c r="B1509" s="676" t="str">
        <f t="shared" si="36"/>
        <v>Lyčių lygybė ir nediskriminavimas:</v>
      </c>
      <c r="C1509" s="672"/>
    </row>
    <row r="1510" spans="1:3" ht="30" x14ac:dyDescent="0.25">
      <c r="A1510" s="2" t="s">
        <v>746</v>
      </c>
      <c r="B1510" s="507" t="str">
        <f t="shared" si="36"/>
        <v>Ar pagal priemonę finansuojami projektai, skirti lyčių lygybei ir nediskriminavimui?</v>
      </c>
      <c r="C1510" s="668" t="str">
        <f>'10'!W48</f>
        <v>Ne</v>
      </c>
    </row>
    <row r="1511" spans="1:3" x14ac:dyDescent="0.25">
      <c r="A1511" s="2" t="s">
        <v>747</v>
      </c>
      <c r="B1511" s="507" t="str">
        <f t="shared" si="36"/>
        <v>Pasirinkimo pagrindimas (jei taip, kaip bus užtikrinta)</v>
      </c>
      <c r="C1511" s="673">
        <f>'10'!W49</f>
        <v>0</v>
      </c>
    </row>
    <row r="1512" spans="1:3" x14ac:dyDescent="0.25">
      <c r="A1512" s="2" t="s">
        <v>748</v>
      </c>
      <c r="B1512" s="676" t="str">
        <f t="shared" si="36"/>
        <v>Jaunimas:</v>
      </c>
      <c r="C1512" s="672"/>
    </row>
    <row r="1513" spans="1:3" ht="30" x14ac:dyDescent="0.25">
      <c r="A1513" s="2" t="s">
        <v>749</v>
      </c>
      <c r="B1513" s="507" t="str">
        <f t="shared" si="36"/>
        <v>Ar pagal priemonę finansuojami projektai, skirti jaunimui?</v>
      </c>
      <c r="C1513" s="668" t="str">
        <f>'10'!W51</f>
        <v>Ne</v>
      </c>
    </row>
    <row r="1514" spans="1:3" x14ac:dyDescent="0.25">
      <c r="A1514" s="2" t="s">
        <v>750</v>
      </c>
      <c r="B1514" s="507" t="str">
        <f t="shared" si="36"/>
        <v>Pasirinkimo pagrindimas (jei taip, kaip bus užtikrinta)</v>
      </c>
      <c r="C1514" s="673">
        <f>'10'!W52</f>
        <v>0</v>
      </c>
    </row>
    <row r="1515" spans="1:3" x14ac:dyDescent="0.25">
      <c r="A1515" s="2" t="s">
        <v>751</v>
      </c>
      <c r="B1515" s="671" t="str">
        <f t="shared" si="36"/>
        <v>E dalis. Priemonės rezultato rodikliai:</v>
      </c>
      <c r="C1515" s="672"/>
    </row>
    <row r="1516" spans="1:3" x14ac:dyDescent="0.25">
      <c r="A1516" s="2" t="s">
        <v>752</v>
      </c>
      <c r="B1516" s="676" t="str">
        <f t="shared" si="36"/>
        <v>SP rezultato rodiklių taikymas priemonei:</v>
      </c>
      <c r="C1516" s="672"/>
    </row>
    <row r="1517" spans="1:3" x14ac:dyDescent="0.25">
      <c r="A1517" s="2" t="s">
        <v>753</v>
      </c>
      <c r="B1517" s="677" t="str">
        <f t="shared" si="36"/>
        <v>R.3</v>
      </c>
      <c r="C1517" s="683" t="str">
        <f>'10'!W55</f>
        <v>Ne</v>
      </c>
    </row>
    <row r="1518" spans="1:3" x14ac:dyDescent="0.25">
      <c r="A1518" s="2" t="s">
        <v>754</v>
      </c>
      <c r="B1518" s="677" t="str">
        <f t="shared" si="36"/>
        <v>R.37</v>
      </c>
      <c r="C1518" s="683" t="str">
        <f>'10'!W56</f>
        <v>Ne</v>
      </c>
    </row>
    <row r="1519" spans="1:3" x14ac:dyDescent="0.25">
      <c r="A1519" s="2" t="s">
        <v>755</v>
      </c>
      <c r="B1519" s="677" t="str">
        <f t="shared" si="36"/>
        <v>R.39</v>
      </c>
      <c r="C1519" s="683" t="str">
        <f>'10'!W57</f>
        <v>Ne</v>
      </c>
    </row>
    <row r="1520" spans="1:3" x14ac:dyDescent="0.25">
      <c r="A1520" s="2" t="s">
        <v>756</v>
      </c>
      <c r="B1520" s="677" t="str">
        <f t="shared" si="36"/>
        <v>R.41</v>
      </c>
      <c r="C1520" s="683" t="str">
        <f>'10'!W58</f>
        <v>Ne</v>
      </c>
    </row>
    <row r="1521" spans="1:3" x14ac:dyDescent="0.25">
      <c r="A1521" s="2" t="s">
        <v>757</v>
      </c>
      <c r="B1521" s="677" t="str">
        <f t="shared" si="36"/>
        <v>R.42</v>
      </c>
      <c r="C1521" s="683" t="str">
        <f>'10'!W59</f>
        <v>Ne</v>
      </c>
    </row>
    <row r="1522" spans="1:3" x14ac:dyDescent="0.25">
      <c r="A1522" s="2" t="s">
        <v>758</v>
      </c>
      <c r="B1522" s="676" t="str">
        <f t="shared" si="36"/>
        <v>VPS rodiklių taikymas priemonei:</v>
      </c>
      <c r="C1522" s="684"/>
    </row>
    <row r="1523" spans="1:3" x14ac:dyDescent="0.25">
      <c r="A1523" s="2" t="s">
        <v>759</v>
      </c>
      <c r="B1523" s="677" t="str">
        <f t="shared" si="36"/>
        <v>ŠAKI-P.1</v>
      </c>
      <c r="C1523" s="683" t="str">
        <f>'10'!W61</f>
        <v>Ne</v>
      </c>
    </row>
    <row r="1524" spans="1:3" x14ac:dyDescent="0.25">
      <c r="A1524" s="2" t="s">
        <v>760</v>
      </c>
      <c r="B1524" s="677" t="str">
        <f t="shared" si="36"/>
        <v>ŠAKI-P.2</v>
      </c>
      <c r="C1524" s="683" t="str">
        <f>'10'!W62</f>
        <v>Ne</v>
      </c>
    </row>
    <row r="1525" spans="1:3" x14ac:dyDescent="0.25">
      <c r="A1525" s="2" t="s">
        <v>761</v>
      </c>
      <c r="B1525" s="677" t="str">
        <f t="shared" si="36"/>
        <v>ŠAKI-P.3</v>
      </c>
      <c r="C1525" s="683" t="str">
        <f>'10'!W63</f>
        <v>Ne</v>
      </c>
    </row>
    <row r="1526" spans="1:3" x14ac:dyDescent="0.25">
      <c r="A1526" s="2" t="s">
        <v>762</v>
      </c>
      <c r="B1526" s="677" t="str">
        <f t="shared" si="36"/>
        <v>ŠAKI-P.4</v>
      </c>
      <c r="C1526" s="683" t="str">
        <f>'10'!W64</f>
        <v>Ne</v>
      </c>
    </row>
    <row r="1527" spans="1:3" x14ac:dyDescent="0.25">
      <c r="A1527" s="2" t="s">
        <v>763</v>
      </c>
      <c r="B1527" s="677" t="str">
        <f t="shared" si="36"/>
        <v>ŠAKI-P.5</v>
      </c>
      <c r="C1527" s="683" t="str">
        <f>'10'!W65</f>
        <v>Ne</v>
      </c>
    </row>
    <row r="1528" spans="1:3" x14ac:dyDescent="0.25">
      <c r="A1528" s="2" t="s">
        <v>764</v>
      </c>
      <c r="B1528" s="677" t="str">
        <f t="shared" si="36"/>
        <v>ŠAKI-P.6</v>
      </c>
      <c r="C1528" s="683" t="str">
        <f>'10'!W66</f>
        <v>Ne</v>
      </c>
    </row>
    <row r="1529" spans="1:3" x14ac:dyDescent="0.25">
      <c r="A1529" s="2" t="s">
        <v>765</v>
      </c>
      <c r="B1529" s="677" t="str">
        <f t="shared" si="36"/>
        <v>ŠAKI-P.7</v>
      </c>
      <c r="C1529" s="683" t="str">
        <f>'10'!W67</f>
        <v>Ne</v>
      </c>
    </row>
    <row r="1530" spans="1:3" x14ac:dyDescent="0.25">
      <c r="A1530" s="2" t="s">
        <v>766</v>
      </c>
      <c r="B1530" s="677" t="str">
        <f t="shared" si="36"/>
        <v>ŠAKI-P.8</v>
      </c>
      <c r="C1530" s="683" t="str">
        <f>'10'!W68</f>
        <v>Ne</v>
      </c>
    </row>
    <row r="1531" spans="1:3" x14ac:dyDescent="0.25">
      <c r="A1531" s="2" t="s">
        <v>767</v>
      </c>
      <c r="B1531" s="677" t="str">
        <f t="shared" si="36"/>
        <v>ŠAKI-P.9</v>
      </c>
      <c r="C1531" s="683" t="str">
        <f>'10'!W69</f>
        <v>Ne</v>
      </c>
    </row>
    <row r="1532" spans="1:3" x14ac:dyDescent="0.25">
      <c r="A1532" s="2" t="s">
        <v>768</v>
      </c>
      <c r="B1532" s="679" t="str">
        <f t="shared" si="36"/>
        <v>ŠAKI-P.10</v>
      </c>
      <c r="C1532" s="685" t="str">
        <f>'10'!W70</f>
        <v>Ne</v>
      </c>
    </row>
    <row r="1533" spans="1:3" x14ac:dyDescent="0.25">
      <c r="A1533" s="2" t="s">
        <v>769</v>
      </c>
      <c r="B1533" s="671" t="str">
        <f t="shared" si="36"/>
        <v>F dalis. Pagal priemonę remiamų projektų pobūdis:</v>
      </c>
      <c r="C1533" s="672"/>
    </row>
    <row r="1534" spans="1:3" x14ac:dyDescent="0.25">
      <c r="A1534" s="2" t="s">
        <v>770</v>
      </c>
      <c r="B1534" s="667" t="str">
        <f t="shared" ref="B1534:B1543" si="37">B1457</f>
        <v>Remiami pelno projektai</v>
      </c>
      <c r="C1534" s="668" t="str">
        <f>'10'!W72</f>
        <v>Ne</v>
      </c>
    </row>
    <row r="1535" spans="1:3" ht="60" x14ac:dyDescent="0.25">
      <c r="A1535" s="2" t="s">
        <v>771</v>
      </c>
      <c r="B1535" s="669" t="str">
        <f t="shared" si="37"/>
        <v>Remiami projektai, susiję su žinių perdavimu, įskaitant konsultacijas, mokymą ir keitimąsi žiniomis apie tvarią, ekonominę, socialinę, aplinką ir klimatą tausojančią veiklą (aktualu rodikliui L801)</v>
      </c>
      <c r="C1535" s="668" t="str">
        <f>'10'!W73</f>
        <v>Ne</v>
      </c>
    </row>
    <row r="1536" spans="1:3" ht="75" x14ac:dyDescent="0.25">
      <c r="A1536" s="2" t="s">
        <v>772</v>
      </c>
      <c r="B1536" s="669" t="str">
        <f t="shared" si="37"/>
        <v>Remiami projektai, susiję su gamintojų organizacijomis, vietinėmis rinkomis, trumpomis tiekimo grandinėmis ir kokybės schemomis, įskaitant paramą investicijoms, rinkodaros veiklą ir kt. (aktualu rodikliui L802)</v>
      </c>
      <c r="C1536" s="668" t="str">
        <f>'10'!W74</f>
        <v>Ne</v>
      </c>
    </row>
    <row r="1537" spans="1:3" ht="45" x14ac:dyDescent="0.25">
      <c r="A1537" s="2" t="s">
        <v>773</v>
      </c>
      <c r="B1537" s="669" t="str">
        <f t="shared" si="37"/>
        <v>Remiami projektai, susiję su atsinaujinančios energijos gamybos pajėgumais, įskaitant biologinę (aktualu rodikliui L803)</v>
      </c>
      <c r="C1537" s="668" t="str">
        <f>'10'!W75</f>
        <v>Ne</v>
      </c>
    </row>
    <row r="1538" spans="1:3" ht="60" x14ac:dyDescent="0.25">
      <c r="A1538" s="2" t="s">
        <v>774</v>
      </c>
      <c r="B1538" s="669" t="str">
        <f t="shared" si="37"/>
        <v>Remiami projektai, prisidedantys prie aplinkos tvarumo, klimato kaitos švelninimo bei prisitaikymo prie jos tikslų įgyvendinimo kaimo vietovėse (aktualu rodikliui L804)</v>
      </c>
      <c r="C1538" s="668" t="str">
        <f>'10'!W76</f>
        <v>Ne</v>
      </c>
    </row>
    <row r="1539" spans="1:3" ht="30" x14ac:dyDescent="0.25">
      <c r="A1539" s="2" t="s">
        <v>775</v>
      </c>
      <c r="B1539" s="669" t="str">
        <f t="shared" si="37"/>
        <v>Remiami projektai, kurie kuria darbo vietas (aktualu rodikliui L805)</v>
      </c>
      <c r="C1539" s="668" t="str">
        <f>'10'!W77</f>
        <v>Ne</v>
      </c>
    </row>
    <row r="1540" spans="1:3" ht="30" x14ac:dyDescent="0.25">
      <c r="A1540" s="2" t="s">
        <v>776</v>
      </c>
      <c r="B1540" s="669" t="str">
        <f t="shared" si="37"/>
        <v>Remiami kaimo verslų, įskaitant bioekonomiką, projektai (aktualu rodikliui L 806)</v>
      </c>
      <c r="C1540" s="668" t="str">
        <f>'10'!W78</f>
        <v>Ne</v>
      </c>
    </row>
    <row r="1541" spans="1:3" ht="30" x14ac:dyDescent="0.25">
      <c r="A1541" s="2" t="s">
        <v>777</v>
      </c>
      <c r="B1541" s="669" t="str">
        <f t="shared" si="37"/>
        <v>Remiami projektai, susiję su sumanių kaimų strategijomis (aktualu rodikliui L807)</v>
      </c>
      <c r="C1541" s="668" t="str">
        <f>'10'!W79</f>
        <v>Ne</v>
      </c>
    </row>
    <row r="1542" spans="1:3" ht="30" x14ac:dyDescent="0.25">
      <c r="A1542" s="2" t="s">
        <v>778</v>
      </c>
      <c r="B1542" s="669" t="str">
        <f t="shared" si="37"/>
        <v>Remiami projektai, gerinantys paslaugų prieinamumą ir infrastruktūrą (aktualu rodikliui L808)</v>
      </c>
      <c r="C1542" s="668" t="str">
        <f>'10'!W80</f>
        <v>Ne</v>
      </c>
    </row>
    <row r="1543" spans="1:3" ht="30.75" thickBot="1" x14ac:dyDescent="0.3">
      <c r="A1543" s="2" t="s">
        <v>779</v>
      </c>
      <c r="B1543" s="686" t="str">
        <f t="shared" si="37"/>
        <v>Remiami socialinės įtraukties projektai (aktualu rodikliui L809)</v>
      </c>
      <c r="C1543" s="687" t="str">
        <f>'10'!W81</f>
        <v>Ne</v>
      </c>
    </row>
  </sheetData>
  <pageMargins left="0.70866141732283472" right="0.70866141732283472" top="0.74803149606299213" bottom="0.74803149606299213" header="0.31496062992125984" footer="0.31496062992125984"/>
  <pageSetup paperSize="9" scale="73" orientation="portrait" horizontalDpi="4294967293"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3751-59C5-4C5C-8EB2-6A857CE62FE7}">
  <sheetPr>
    <tabColor theme="9"/>
  </sheetPr>
  <dimension ref="A1:F19"/>
  <sheetViews>
    <sheetView workbookViewId="0">
      <selection activeCell="C8" sqref="C8"/>
    </sheetView>
  </sheetViews>
  <sheetFormatPr defaultRowHeight="15" x14ac:dyDescent="0.25"/>
  <cols>
    <col min="2" max="2" width="70.7109375" customWidth="1"/>
    <col min="3" max="3" width="12.7109375" style="8" customWidth="1"/>
  </cols>
  <sheetData>
    <row r="1" spans="1:6" s="39" customFormat="1" ht="18.75" x14ac:dyDescent="0.3">
      <c r="A1" s="39" t="s">
        <v>187</v>
      </c>
      <c r="B1" s="39" t="s">
        <v>1663</v>
      </c>
      <c r="C1" s="117"/>
      <c r="F1" s="107" t="s">
        <v>1512</v>
      </c>
    </row>
    <row r="2" spans="1:6" ht="15.75" thickBot="1" x14ac:dyDescent="0.3">
      <c r="F2" s="601" t="s">
        <v>1612</v>
      </c>
    </row>
    <row r="3" spans="1:6" x14ac:dyDescent="0.25">
      <c r="B3" s="267">
        <v>1</v>
      </c>
      <c r="C3" s="269">
        <v>2</v>
      </c>
      <c r="F3" s="602" t="s">
        <v>1674</v>
      </c>
    </row>
    <row r="4" spans="1:6" x14ac:dyDescent="0.25">
      <c r="B4" s="714" t="s">
        <v>1664</v>
      </c>
      <c r="C4" s="715">
        <f>'1'!C15</f>
        <v>6</v>
      </c>
    </row>
    <row r="5" spans="1:6" x14ac:dyDescent="0.25">
      <c r="B5" s="676" t="s">
        <v>157</v>
      </c>
      <c r="C5" s="716"/>
    </row>
    <row r="6" spans="1:6" ht="30" x14ac:dyDescent="0.25">
      <c r="A6" t="s">
        <v>736</v>
      </c>
      <c r="B6" s="717" t="s">
        <v>1665</v>
      </c>
      <c r="C6" s="718">
        <f>COUNTIFS('10'!$D$38:$W$38,"Taip")</f>
        <v>1</v>
      </c>
    </row>
    <row r="7" spans="1:6" x14ac:dyDescent="0.25">
      <c r="B7" s="676" t="s">
        <v>24</v>
      </c>
      <c r="C7" s="716"/>
    </row>
    <row r="8" spans="1:6" ht="30" x14ac:dyDescent="0.25">
      <c r="A8" t="s">
        <v>739</v>
      </c>
      <c r="B8" s="717" t="s">
        <v>1666</v>
      </c>
      <c r="C8" s="718">
        <f>COUNTIFS('10'!$D$41:$W$41,"Taip, privalomai")</f>
        <v>1</v>
      </c>
    </row>
    <row r="9" spans="1:6" ht="30" x14ac:dyDescent="0.25">
      <c r="A9" t="s">
        <v>739</v>
      </c>
      <c r="B9" s="717" t="s">
        <v>1667</v>
      </c>
      <c r="C9" s="718">
        <f>COUNTIFS('10'!$D$41:$W$41,"Taip, pasirinktinai")</f>
        <v>5</v>
      </c>
    </row>
    <row r="10" spans="1:6" x14ac:dyDescent="0.25">
      <c r="B10" s="676" t="s">
        <v>159</v>
      </c>
      <c r="C10" s="716"/>
    </row>
    <row r="11" spans="1:6" ht="30" x14ac:dyDescent="0.25">
      <c r="A11" t="s">
        <v>742</v>
      </c>
      <c r="B11" s="717" t="s">
        <v>1668</v>
      </c>
      <c r="C11" s="718">
        <f>COUNTIFS('10'!$D$44:$W$44,"Taip, privalomai")</f>
        <v>0</v>
      </c>
    </row>
    <row r="12" spans="1:6" ht="30" x14ac:dyDescent="0.25">
      <c r="A12" t="s">
        <v>742</v>
      </c>
      <c r="B12" s="717" t="s">
        <v>1669</v>
      </c>
      <c r="C12" s="718">
        <f>COUNTIFS('10'!$D$44:$W$44,"Taip, pasirinktinai")</f>
        <v>6</v>
      </c>
    </row>
    <row r="13" spans="1:6" x14ac:dyDescent="0.25">
      <c r="A13" t="s">
        <v>732</v>
      </c>
      <c r="B13" s="717" t="s">
        <v>1670</v>
      </c>
      <c r="C13" s="719">
        <f>'6'!D14</f>
        <v>39</v>
      </c>
    </row>
    <row r="14" spans="1:6" ht="30" x14ac:dyDescent="0.25">
      <c r="A14" t="s">
        <v>744</v>
      </c>
      <c r="B14" s="717" t="s">
        <v>507</v>
      </c>
      <c r="C14" s="719">
        <f>'6'!D15</f>
        <v>2</v>
      </c>
    </row>
    <row r="15" spans="1:6" x14ac:dyDescent="0.25">
      <c r="B15" s="717" t="s">
        <v>1671</v>
      </c>
      <c r="C15" s="734">
        <f>C14/C13*100</f>
        <v>5.1282051282051277</v>
      </c>
    </row>
    <row r="16" spans="1:6" x14ac:dyDescent="0.25">
      <c r="B16" s="676" t="s">
        <v>1692</v>
      </c>
      <c r="C16" s="716"/>
    </row>
    <row r="17" spans="1:3" ht="30" x14ac:dyDescent="0.25">
      <c r="A17" t="s">
        <v>746</v>
      </c>
      <c r="B17" s="717" t="s">
        <v>1672</v>
      </c>
      <c r="C17" s="718">
        <f>COUNTIFS('10'!$D$48:$W$48,"Taip")</f>
        <v>0</v>
      </c>
    </row>
    <row r="18" spans="1:3" x14ac:dyDescent="0.25">
      <c r="B18" s="676" t="s">
        <v>23</v>
      </c>
      <c r="C18" s="716"/>
    </row>
    <row r="19" spans="1:3" ht="15.75" thickBot="1" x14ac:dyDescent="0.3">
      <c r="A19" t="s">
        <v>749</v>
      </c>
      <c r="B19" s="720" t="s">
        <v>1673</v>
      </c>
      <c r="C19" s="721">
        <f>COUNTIFS('10'!$D$51:$W$51,"Taip")</f>
        <v>1</v>
      </c>
    </row>
  </sheetData>
  <phoneticPr fontId="9"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A02-046F-4941-8EE6-54C7DC9E6436}">
  <sheetPr>
    <tabColor theme="9"/>
  </sheetPr>
  <dimension ref="A1:Z55"/>
  <sheetViews>
    <sheetView topLeftCell="A4" zoomScaleNormal="100" workbookViewId="0">
      <selection activeCell="B23" sqref="B23"/>
    </sheetView>
  </sheetViews>
  <sheetFormatPr defaultColWidth="9.140625" defaultRowHeight="15" x14ac:dyDescent="0.25"/>
  <cols>
    <col min="1" max="1" width="8.7109375" style="1" customWidth="1"/>
    <col min="2" max="2" width="10.7109375" style="1" customWidth="1"/>
    <col min="3" max="3" width="82.7109375" style="192" customWidth="1"/>
    <col min="4" max="4" width="15.7109375" style="19" customWidth="1"/>
    <col min="5" max="24" width="12.7109375" style="192" customWidth="1"/>
    <col min="25" max="25" width="9.140625" style="1"/>
    <col min="26" max="26" width="15.7109375" style="18" hidden="1" customWidth="1"/>
    <col min="27" max="16384" width="9.140625" style="1"/>
  </cols>
  <sheetData>
    <row r="1" spans="1:24" ht="18.75" x14ac:dyDescent="0.25">
      <c r="A1" s="36" t="str">
        <f>'11'!A1</f>
        <v>11.</v>
      </c>
      <c r="B1" s="36" t="str">
        <f>'11'!B1</f>
        <v>VPS priemonių rodikliai ir metiniai tikslai</v>
      </c>
      <c r="C1" s="36"/>
      <c r="E1" s="107" t="s">
        <v>1512</v>
      </c>
      <c r="F1" s="107"/>
      <c r="G1" s="43"/>
      <c r="H1" s="43"/>
      <c r="I1" s="107"/>
      <c r="J1" s="43"/>
      <c r="K1" s="43"/>
      <c r="L1" s="107"/>
      <c r="M1" s="43"/>
      <c r="N1" s="43"/>
      <c r="O1" s="43"/>
      <c r="P1" s="43"/>
      <c r="Q1" s="43"/>
      <c r="R1" s="43"/>
      <c r="S1" s="43"/>
      <c r="T1" s="43"/>
      <c r="U1" s="43"/>
      <c r="V1" s="43"/>
      <c r="W1" s="43"/>
      <c r="X1" s="43"/>
    </row>
    <row r="2" spans="1:24" x14ac:dyDescent="0.25">
      <c r="B2" s="192"/>
      <c r="C2" s="19"/>
      <c r="E2" s="601" t="s">
        <v>1612</v>
      </c>
    </row>
    <row r="3" spans="1:24" x14ac:dyDescent="0.25">
      <c r="B3" s="139" t="s">
        <v>1272</v>
      </c>
      <c r="C3" s="486" t="str">
        <f>'1'!C8</f>
        <v>ŠAKI</v>
      </c>
      <c r="E3" s="602" t="s">
        <v>1641</v>
      </c>
    </row>
    <row r="4" spans="1:24" ht="18.75" x14ac:dyDescent="0.25">
      <c r="C4" s="617" t="s">
        <v>405</v>
      </c>
      <c r="D4" s="192"/>
      <c r="E4" s="601" t="s">
        <v>1639</v>
      </c>
    </row>
    <row r="5" spans="1:24" x14ac:dyDescent="0.25">
      <c r="B5" s="20">
        <v>1</v>
      </c>
      <c r="C5" s="20">
        <v>2</v>
      </c>
      <c r="D5" s="46">
        <v>3</v>
      </c>
      <c r="E5" s="20">
        <v>4</v>
      </c>
      <c r="F5" s="20">
        <v>5</v>
      </c>
      <c r="G5" s="46">
        <v>6</v>
      </c>
      <c r="H5" s="20">
        <v>7</v>
      </c>
      <c r="I5" s="20">
        <v>8</v>
      </c>
      <c r="J5" s="46">
        <v>9</v>
      </c>
      <c r="K5" s="20">
        <v>10</v>
      </c>
      <c r="L5" s="20">
        <v>11</v>
      </c>
      <c r="M5" s="46">
        <v>12</v>
      </c>
      <c r="N5" s="20">
        <v>13</v>
      </c>
      <c r="O5" s="20">
        <v>14</v>
      </c>
      <c r="P5" s="46">
        <v>15</v>
      </c>
      <c r="Q5" s="20">
        <v>16</v>
      </c>
      <c r="R5" s="20">
        <v>17</v>
      </c>
      <c r="S5" s="46">
        <v>18</v>
      </c>
      <c r="T5" s="20">
        <v>19</v>
      </c>
      <c r="U5" s="20">
        <v>20</v>
      </c>
      <c r="V5" s="46">
        <v>21</v>
      </c>
      <c r="W5" s="20">
        <v>22</v>
      </c>
      <c r="X5" s="20">
        <v>23</v>
      </c>
    </row>
    <row r="6" spans="1:24" x14ac:dyDescent="0.25">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25">
      <c r="B7" s="32" t="s">
        <v>153</v>
      </c>
      <c r="C7" s="95" t="s">
        <v>1511</v>
      </c>
      <c r="D7" s="32" t="s">
        <v>160</v>
      </c>
      <c r="E7" s="582" t="str">
        <f>'10'!D7</f>
        <v>Parama kaimo gyventojų verslo pradžiai</v>
      </c>
      <c r="F7" s="582" t="str">
        <f>'10'!E7</f>
        <v>Parama smulkaus verslo kaime plėtrai</v>
      </c>
      <c r="G7" s="582" t="str">
        <f>'10'!F7</f>
        <v>Privataus ir viešojo sektoriaus  bendradarbiavimo plėtra</v>
      </c>
      <c r="H7" s="582" t="str">
        <f>'10'!G7</f>
        <v>Bendruomeninio verslo kūrimas ir plėtra</v>
      </c>
      <c r="I7" s="582" t="str">
        <f>'10'!H7</f>
        <v xml:space="preserve">Kokybiško gyventojų užimtumo ir socialinės integracijos veiklų plėtra per bendruomenių sutelktumą  </v>
      </c>
      <c r="J7" s="582" t="str">
        <f>'10'!I7</f>
        <v>Nevyriausybinio sektoriaus gebėjimų stiprinimas</v>
      </c>
      <c r="K7" s="582">
        <f>'10'!J7</f>
        <v>0</v>
      </c>
      <c r="L7" s="582">
        <f>'10'!K7</f>
        <v>0</v>
      </c>
      <c r="M7" s="582">
        <f>'10'!L7</f>
        <v>0</v>
      </c>
      <c r="N7" s="582">
        <f>'10'!M7</f>
        <v>0</v>
      </c>
      <c r="O7" s="582">
        <f>'10'!N7</f>
        <v>0</v>
      </c>
      <c r="P7" s="582">
        <f>'10'!O7</f>
        <v>0</v>
      </c>
      <c r="Q7" s="582">
        <f>'10'!P7</f>
        <v>0</v>
      </c>
      <c r="R7" s="582">
        <f>'10'!Q7</f>
        <v>0</v>
      </c>
      <c r="S7" s="582">
        <f>'10'!R7</f>
        <v>0</v>
      </c>
      <c r="T7" s="582">
        <f>'10'!S7</f>
        <v>0</v>
      </c>
      <c r="U7" s="582">
        <f>'10'!T7</f>
        <v>0</v>
      </c>
      <c r="V7" s="582">
        <f>'10'!U7</f>
        <v>0</v>
      </c>
      <c r="W7" s="582">
        <f>'10'!V7</f>
        <v>0</v>
      </c>
      <c r="X7" s="582">
        <f>'10'!W7</f>
        <v>0</v>
      </c>
    </row>
    <row r="8" spans="1:24" x14ac:dyDescent="0.25">
      <c r="B8" s="32" t="str">
        <f>'6'!B7</f>
        <v>A</v>
      </c>
      <c r="C8" s="127" t="str">
        <f>'6'!C7</f>
        <v>ES bendrieji rezultato rodikliai:</v>
      </c>
      <c r="D8" s="21"/>
      <c r="E8" s="46"/>
      <c r="F8" s="20"/>
      <c r="G8" s="20"/>
      <c r="H8" s="20"/>
      <c r="I8" s="20"/>
      <c r="J8" s="20"/>
      <c r="K8" s="20"/>
      <c r="L8" s="20"/>
      <c r="M8" s="20"/>
      <c r="N8" s="20"/>
      <c r="O8" s="20"/>
      <c r="P8" s="20"/>
      <c r="Q8" s="20"/>
      <c r="R8" s="20"/>
      <c r="S8" s="20"/>
      <c r="T8" s="20"/>
      <c r="U8" s="20"/>
      <c r="V8" s="20"/>
      <c r="W8" s="20"/>
      <c r="X8" s="20"/>
    </row>
    <row r="9" spans="1:24" ht="30" x14ac:dyDescent="0.25">
      <c r="A9" s="1" t="s">
        <v>541</v>
      </c>
      <c r="B9" s="486" t="str">
        <f>'6'!B8</f>
        <v>R.3</v>
      </c>
      <c r="C9" s="486" t="str">
        <f>'6'!C8</f>
        <v>Žemės ūkio sektoriaus skaitmeninimas. Ūkių, pagal BŽŪP gaunančių paramą skaitmeninėms ūkininkavimo technologijoms plėtoti, skaičius</v>
      </c>
      <c r="D9" s="632">
        <f>SUM(E9:X9)</f>
        <v>0</v>
      </c>
      <c r="E9" s="484">
        <f>'11'!D9</f>
        <v>0</v>
      </c>
      <c r="F9" s="484">
        <f>'11'!E9</f>
        <v>0</v>
      </c>
      <c r="G9" s="484">
        <f>'11'!F9</f>
        <v>0</v>
      </c>
      <c r="H9" s="484">
        <f>'11'!G9</f>
        <v>0</v>
      </c>
      <c r="I9" s="484">
        <f>'11'!H9</f>
        <v>0</v>
      </c>
      <c r="J9" s="484">
        <f>'11'!I9</f>
        <v>0</v>
      </c>
      <c r="K9" s="484">
        <f>'11'!J9</f>
        <v>0</v>
      </c>
      <c r="L9" s="484">
        <f>'11'!K9</f>
        <v>0</v>
      </c>
      <c r="M9" s="484">
        <f>'11'!L9</f>
        <v>0</v>
      </c>
      <c r="N9" s="484">
        <f>'11'!M9</f>
        <v>0</v>
      </c>
      <c r="O9" s="484">
        <f>'11'!N9</f>
        <v>0</v>
      </c>
      <c r="P9" s="484">
        <f>'11'!O9</f>
        <v>0</v>
      </c>
      <c r="Q9" s="484">
        <f>'11'!P9</f>
        <v>0</v>
      </c>
      <c r="R9" s="484">
        <f>'11'!Q9</f>
        <v>0</v>
      </c>
      <c r="S9" s="484">
        <f>'11'!R9</f>
        <v>0</v>
      </c>
      <c r="T9" s="484">
        <f>'11'!S9</f>
        <v>0</v>
      </c>
      <c r="U9" s="484">
        <f>'11'!T9</f>
        <v>0</v>
      </c>
      <c r="V9" s="484">
        <f>'11'!U9</f>
        <v>0</v>
      </c>
      <c r="W9" s="484">
        <f>'11'!V9</f>
        <v>0</v>
      </c>
      <c r="X9" s="487">
        <f>'11'!W9</f>
        <v>0</v>
      </c>
    </row>
    <row r="10" spans="1:24" ht="30" x14ac:dyDescent="0.25">
      <c r="A10" s="1" t="s">
        <v>557</v>
      </c>
      <c r="B10" s="486" t="str">
        <f>'6'!B9</f>
        <v>R.37</v>
      </c>
      <c r="C10" s="486" t="str">
        <f>'6'!C9</f>
        <v>Ekonomikos augimas ir darbo vietų kūrimas kaimo vietovėse. BŽŪP projektais remiamas naujų darbo vietų kūrimas</v>
      </c>
      <c r="D10" s="633">
        <f t="shared" ref="D10:D13" si="0">SUM(E10:X10)</f>
        <v>19</v>
      </c>
      <c r="E10" s="485">
        <f>'11'!D25</f>
        <v>7</v>
      </c>
      <c r="F10" s="485">
        <f>'11'!E25</f>
        <v>10</v>
      </c>
      <c r="G10" s="485">
        <f>'11'!F25</f>
        <v>0</v>
      </c>
      <c r="H10" s="485">
        <f>'11'!G25</f>
        <v>2</v>
      </c>
      <c r="I10" s="485">
        <f>'11'!H25</f>
        <v>0</v>
      </c>
      <c r="J10" s="485">
        <f>'11'!I25</f>
        <v>0</v>
      </c>
      <c r="K10" s="485">
        <f>'11'!J25</f>
        <v>0</v>
      </c>
      <c r="L10" s="485">
        <f>'11'!K25</f>
        <v>0</v>
      </c>
      <c r="M10" s="485">
        <f>'11'!L25</f>
        <v>0</v>
      </c>
      <c r="N10" s="485">
        <f>'11'!M25</f>
        <v>0</v>
      </c>
      <c r="O10" s="485">
        <f>'11'!N25</f>
        <v>0</v>
      </c>
      <c r="P10" s="485">
        <f>'11'!O25</f>
        <v>0</v>
      </c>
      <c r="Q10" s="485">
        <f>'11'!P25</f>
        <v>0</v>
      </c>
      <c r="R10" s="485">
        <f>'11'!Q25</f>
        <v>0</v>
      </c>
      <c r="S10" s="485">
        <f>'11'!R25</f>
        <v>0</v>
      </c>
      <c r="T10" s="485">
        <f>'11'!S25</f>
        <v>0</v>
      </c>
      <c r="U10" s="485">
        <f>'11'!T25</f>
        <v>0</v>
      </c>
      <c r="V10" s="485">
        <f>'11'!U25</f>
        <v>0</v>
      </c>
      <c r="W10" s="485">
        <f>'11'!V25</f>
        <v>0</v>
      </c>
      <c r="X10" s="488">
        <f>'11'!W25</f>
        <v>0</v>
      </c>
    </row>
    <row r="11" spans="1:24" ht="30" x14ac:dyDescent="0.25">
      <c r="A11" s="1" t="s">
        <v>575</v>
      </c>
      <c r="B11" s="486" t="str">
        <f>'6'!B10</f>
        <v>R.39</v>
      </c>
      <c r="C11" s="486" t="str">
        <f>'6'!C10</f>
        <v>Kaimo ekonomikos plėtojimas. Kaimo verslo įmonių, įskaitant bioekonomikos įmones, kuriamų naudojantis pagal BŽŪP skiriama parama, skaičius</v>
      </c>
      <c r="D11" s="632">
        <f t="shared" si="0"/>
        <v>21</v>
      </c>
      <c r="E11" s="484">
        <f>'11'!D43</f>
        <v>7</v>
      </c>
      <c r="F11" s="484">
        <f>'11'!E43</f>
        <v>7</v>
      </c>
      <c r="G11" s="484">
        <f>'11'!F43</f>
        <v>1</v>
      </c>
      <c r="H11" s="484">
        <f>'11'!G43</f>
        <v>6</v>
      </c>
      <c r="I11" s="484">
        <f>'11'!H43</f>
        <v>0</v>
      </c>
      <c r="J11" s="484">
        <f>'11'!I43</f>
        <v>0</v>
      </c>
      <c r="K11" s="484">
        <f>'11'!J43</f>
        <v>0</v>
      </c>
      <c r="L11" s="484">
        <f>'11'!K43</f>
        <v>0</v>
      </c>
      <c r="M11" s="484">
        <f>'11'!L43</f>
        <v>0</v>
      </c>
      <c r="N11" s="484">
        <f>'11'!M43</f>
        <v>0</v>
      </c>
      <c r="O11" s="484">
        <f>'11'!N43</f>
        <v>0</v>
      </c>
      <c r="P11" s="484">
        <f>'11'!O43</f>
        <v>0</v>
      </c>
      <c r="Q11" s="484">
        <f>'11'!P43</f>
        <v>0</v>
      </c>
      <c r="R11" s="484">
        <f>'11'!Q43</f>
        <v>0</v>
      </c>
      <c r="S11" s="484">
        <f>'11'!R43</f>
        <v>0</v>
      </c>
      <c r="T11" s="484">
        <f>'11'!S43</f>
        <v>0</v>
      </c>
      <c r="U11" s="484">
        <f>'11'!T43</f>
        <v>0</v>
      </c>
      <c r="V11" s="484">
        <f>'11'!U43</f>
        <v>0</v>
      </c>
      <c r="W11" s="484">
        <f>'11'!V43</f>
        <v>0</v>
      </c>
      <c r="X11" s="487">
        <f>'11'!W43</f>
        <v>0</v>
      </c>
    </row>
    <row r="12" spans="1:24" ht="30" x14ac:dyDescent="0.25">
      <c r="A12" s="1" t="s">
        <v>591</v>
      </c>
      <c r="B12" s="486" t="str">
        <f>'6'!B11</f>
        <v>R.41</v>
      </c>
      <c r="C12" s="486" t="str">
        <f>'6'!C11</f>
        <v>Europos kaimo tinklų kūrimas. Kaimo gyventojų, kuriems, naudojantis BŽŪP parama, sudarytos palankesnės sąlygos naudotis paslaugomis ir infrastruktūra, skaičius</v>
      </c>
      <c r="D12" s="632">
        <f t="shared" si="0"/>
        <v>400</v>
      </c>
      <c r="E12" s="484">
        <f>'11'!D59</f>
        <v>50</v>
      </c>
      <c r="F12" s="484">
        <f>'11'!E59</f>
        <v>50</v>
      </c>
      <c r="G12" s="484">
        <f>'11'!F59</f>
        <v>150</v>
      </c>
      <c r="H12" s="484">
        <f>'11'!G59</f>
        <v>150</v>
      </c>
      <c r="I12" s="484">
        <f>'11'!H59</f>
        <v>0</v>
      </c>
      <c r="J12" s="484">
        <f>'11'!I59</f>
        <v>0</v>
      </c>
      <c r="K12" s="484">
        <f>'11'!J59</f>
        <v>0</v>
      </c>
      <c r="L12" s="484">
        <f>'11'!K59</f>
        <v>0</v>
      </c>
      <c r="M12" s="484">
        <f>'11'!L59</f>
        <v>0</v>
      </c>
      <c r="N12" s="484">
        <f>'11'!M59</f>
        <v>0</v>
      </c>
      <c r="O12" s="484">
        <f>'11'!N59</f>
        <v>0</v>
      </c>
      <c r="P12" s="484">
        <f>'11'!O59</f>
        <v>0</v>
      </c>
      <c r="Q12" s="484">
        <f>'11'!P59</f>
        <v>0</v>
      </c>
      <c r="R12" s="484">
        <f>'11'!Q59</f>
        <v>0</v>
      </c>
      <c r="S12" s="484">
        <f>'11'!R59</f>
        <v>0</v>
      </c>
      <c r="T12" s="484">
        <f>'11'!S59</f>
        <v>0</v>
      </c>
      <c r="U12" s="484">
        <f>'11'!T59</f>
        <v>0</v>
      </c>
      <c r="V12" s="484">
        <f>'11'!U59</f>
        <v>0</v>
      </c>
      <c r="W12" s="484">
        <f>'11'!V59</f>
        <v>0</v>
      </c>
      <c r="X12" s="484">
        <f>'11'!W59</f>
        <v>0</v>
      </c>
    </row>
    <row r="13" spans="1:24" ht="30" x14ac:dyDescent="0.25">
      <c r="A13" s="1" t="s">
        <v>607</v>
      </c>
      <c r="B13" s="486" t="str">
        <f>'6'!B12</f>
        <v>R.42</v>
      </c>
      <c r="C13" s="486" t="str">
        <f>'6'!C12</f>
        <v>Socialinės įtraukties skatinimas. Asmenų, kuriems taikomi remiami socialinės įtraukties projektai, skaičius</v>
      </c>
      <c r="D13" s="632">
        <f t="shared" si="0"/>
        <v>91</v>
      </c>
      <c r="E13" s="484">
        <f>'11'!D75</f>
        <v>0</v>
      </c>
      <c r="F13" s="484">
        <f>'11'!E75</f>
        <v>0</v>
      </c>
      <c r="G13" s="484">
        <f>'11'!F75</f>
        <v>0</v>
      </c>
      <c r="H13" s="484">
        <f>'11'!G75</f>
        <v>25</v>
      </c>
      <c r="I13" s="484">
        <f>'11'!H75</f>
        <v>60</v>
      </c>
      <c r="J13" s="484">
        <f>'11'!I75</f>
        <v>6</v>
      </c>
      <c r="K13" s="484">
        <f>'11'!J75</f>
        <v>0</v>
      </c>
      <c r="L13" s="484">
        <f>'11'!K75</f>
        <v>0</v>
      </c>
      <c r="M13" s="484">
        <f>'11'!L75</f>
        <v>0</v>
      </c>
      <c r="N13" s="484">
        <f>'11'!M75</f>
        <v>0</v>
      </c>
      <c r="O13" s="484">
        <f>'11'!N75</f>
        <v>0</v>
      </c>
      <c r="P13" s="484">
        <f>'11'!O75</f>
        <v>0</v>
      </c>
      <c r="Q13" s="484">
        <f>'11'!P75</f>
        <v>0</v>
      </c>
      <c r="R13" s="484">
        <f>'11'!Q75</f>
        <v>0</v>
      </c>
      <c r="S13" s="484">
        <f>'11'!R75</f>
        <v>0</v>
      </c>
      <c r="T13" s="484">
        <f>'11'!S75</f>
        <v>0</v>
      </c>
      <c r="U13" s="484">
        <f>'11'!T75</f>
        <v>0</v>
      </c>
      <c r="V13" s="484">
        <f>'11'!U75</f>
        <v>0</v>
      </c>
      <c r="W13" s="484">
        <f>'11'!V75</f>
        <v>0</v>
      </c>
      <c r="X13" s="484">
        <f>'11'!W75</f>
        <v>0</v>
      </c>
    </row>
    <row r="14" spans="1:24" ht="18.75" x14ac:dyDescent="0.25">
      <c r="C14" s="617" t="s">
        <v>406</v>
      </c>
    </row>
    <row r="15" spans="1:24" x14ac:dyDescent="0.25">
      <c r="B15" s="20">
        <v>1</v>
      </c>
      <c r="C15" s="20">
        <v>2</v>
      </c>
      <c r="D15" s="46">
        <v>3</v>
      </c>
      <c r="E15" s="20">
        <v>4</v>
      </c>
      <c r="F15" s="20">
        <v>5</v>
      </c>
      <c r="G15" s="46">
        <v>6</v>
      </c>
      <c r="H15" s="20">
        <v>7</v>
      </c>
      <c r="I15" s="20">
        <v>8</v>
      </c>
      <c r="J15" s="46">
        <v>9</v>
      </c>
    </row>
    <row r="16" spans="1:24" ht="30" x14ac:dyDescent="0.25">
      <c r="B16" s="32" t="s">
        <v>153</v>
      </c>
      <c r="C16" s="95" t="s">
        <v>1511</v>
      </c>
      <c r="D16" s="32" t="s">
        <v>160</v>
      </c>
      <c r="E16" s="32" t="s">
        <v>100</v>
      </c>
      <c r="F16" s="32" t="s">
        <v>101</v>
      </c>
      <c r="G16" s="32" t="s">
        <v>102</v>
      </c>
      <c r="H16" s="32" t="s">
        <v>103</v>
      </c>
      <c r="I16" s="32" t="s">
        <v>104</v>
      </c>
      <c r="J16" s="32" t="s">
        <v>105</v>
      </c>
    </row>
    <row r="17" spans="1:26" ht="30" x14ac:dyDescent="0.25">
      <c r="A17" s="1" t="s">
        <v>542</v>
      </c>
      <c r="B17" s="486" t="str">
        <f t="shared" ref="B17:C21" si="1">B9</f>
        <v>R.3</v>
      </c>
      <c r="C17" s="486" t="str">
        <f t="shared" si="1"/>
        <v>Žemės ūkio sektoriaus skaitmeninimas. Ūkių, pagal BŽŪP gaunančių paramą skaitmeninėms ūkininkavimo technologijoms plėtoti, skaičius</v>
      </c>
      <c r="D17" s="632">
        <f>SUM(E17:J17)</f>
        <v>0</v>
      </c>
      <c r="E17" s="484">
        <f>VLOOKUP(E$16,'11'!$B$11:$C$16,2,FALSE)</f>
        <v>0</v>
      </c>
      <c r="F17" s="484">
        <f>VLOOKUP(F$16,'11'!$B$11:$C$16,2,FALSE)</f>
        <v>0</v>
      </c>
      <c r="G17" s="484">
        <f>VLOOKUP(G$16,'11'!$B$11:$C$16,2,FALSE)</f>
        <v>0</v>
      </c>
      <c r="H17" s="484">
        <f>VLOOKUP(H$16,'11'!$B$11:$C$16,2,FALSE)</f>
        <v>0</v>
      </c>
      <c r="I17" s="484">
        <f>VLOOKUP(I$16,'11'!$B$11:$C$16,2,FALSE)</f>
        <v>0</v>
      </c>
      <c r="J17" s="484">
        <f>VLOOKUP(J$16,'11'!$B$11:$C$16,2,FALSE)</f>
        <v>0</v>
      </c>
    </row>
    <row r="18" spans="1:26" ht="30" x14ac:dyDescent="0.25">
      <c r="A18" s="1" t="s">
        <v>560</v>
      </c>
      <c r="B18" s="486" t="str">
        <f t="shared" si="1"/>
        <v>R.37</v>
      </c>
      <c r="C18" s="486" t="str">
        <f t="shared" si="1"/>
        <v>Ekonomikos augimas ir darbo vietų kūrimas kaimo vietovėse. BŽŪP projektais remiamas naujų darbo vietų kūrimas</v>
      </c>
      <c r="D18" s="633">
        <f t="shared" ref="D18:D21" si="2">SUM(E18:J18)</f>
        <v>19</v>
      </c>
      <c r="E18" s="485">
        <f>VLOOKUP(E$16,'11'!$B$29:$C$34,2,FALSE)</f>
        <v>0</v>
      </c>
      <c r="F18" s="485">
        <f>VLOOKUP(F$16,'11'!$B$29:$C$34,2,FALSE)</f>
        <v>2</v>
      </c>
      <c r="G18" s="485">
        <f>VLOOKUP(G$16,'11'!$B$29:$C$34,2,FALSE)</f>
        <v>4</v>
      </c>
      <c r="H18" s="485">
        <f>VLOOKUP(H$16,'11'!$B$29:$C$34,2,FALSE)</f>
        <v>6</v>
      </c>
      <c r="I18" s="485">
        <f>VLOOKUP(I$16,'11'!$B$29:$C$34,2,FALSE)</f>
        <v>5</v>
      </c>
      <c r="J18" s="485">
        <f>VLOOKUP(J$16,'11'!$B$29:$C$34,2,FALSE)</f>
        <v>2</v>
      </c>
    </row>
    <row r="19" spans="1:26" ht="30" x14ac:dyDescent="0.25">
      <c r="A19" s="1" t="s">
        <v>576</v>
      </c>
      <c r="B19" s="486" t="str">
        <f t="shared" si="1"/>
        <v>R.39</v>
      </c>
      <c r="C19" s="486" t="str">
        <f t="shared" si="1"/>
        <v>Kaimo ekonomikos plėtojimas. Kaimo verslo įmonių, įskaitant bioekonomikos įmones, kuriamų naudojantis pagal BŽŪP skiriama parama, skaičius</v>
      </c>
      <c r="D19" s="632">
        <f t="shared" si="2"/>
        <v>21</v>
      </c>
      <c r="E19" s="484">
        <f>VLOOKUP(E$16,'11'!$B$45:$C$50,2,FALSE)</f>
        <v>0</v>
      </c>
      <c r="F19" s="483">
        <f>VLOOKUP(F$16,'11'!$B$45:$C$50,2,FALSE)</f>
        <v>4</v>
      </c>
      <c r="G19" s="483">
        <f>VLOOKUP(G$16,'11'!$B$45:$C$50,2,FALSE)</f>
        <v>4</v>
      </c>
      <c r="H19" s="483">
        <f>VLOOKUP(H$16,'11'!$B$45:$C$50,2,FALSE)</f>
        <v>8</v>
      </c>
      <c r="I19" s="483">
        <f>VLOOKUP(I$16,'11'!$B$45:$C$50,2,FALSE)</f>
        <v>5</v>
      </c>
      <c r="J19" s="483">
        <f>VLOOKUP(J$16,'11'!$B$45:$C$50,2,FALSE)</f>
        <v>0</v>
      </c>
    </row>
    <row r="20" spans="1:26" ht="30" x14ac:dyDescent="0.25">
      <c r="A20" s="1" t="s">
        <v>592</v>
      </c>
      <c r="B20" s="486" t="str">
        <f t="shared" si="1"/>
        <v>R.41</v>
      </c>
      <c r="C20" s="486" t="str">
        <f t="shared" si="1"/>
        <v>Europos kaimo tinklų kūrimas. Kaimo gyventojų, kuriems, naudojantis BŽŪP parama, sudarytos palankesnės sąlygos naudotis paslaugomis ir infrastruktūra, skaičius</v>
      </c>
      <c r="D20" s="632">
        <f t="shared" si="2"/>
        <v>400</v>
      </c>
      <c r="E20" s="484">
        <f>VLOOKUP(E$16,'11'!$B$61:$C$66,2,FALSE)</f>
        <v>0</v>
      </c>
      <c r="F20" s="483">
        <f>VLOOKUP(F$16,'11'!$B$61:$C$66,2,FALSE)</f>
        <v>0</v>
      </c>
      <c r="G20" s="483">
        <f>VLOOKUP(G$16,'11'!$B$61:$C$66,2,FALSE)</f>
        <v>50</v>
      </c>
      <c r="H20" s="483">
        <f>VLOOKUP(H$16,'11'!$B$61:$C$66,2,FALSE)</f>
        <v>50</v>
      </c>
      <c r="I20" s="483">
        <f>VLOOKUP(I$16,'11'!$B$61:$C$66,2,FALSE)</f>
        <v>150</v>
      </c>
      <c r="J20" s="483">
        <f>VLOOKUP(J$16,'11'!$B$61:$C$66,2,FALSE)</f>
        <v>150</v>
      </c>
    </row>
    <row r="21" spans="1:26" ht="30" x14ac:dyDescent="0.25">
      <c r="A21" s="1" t="s">
        <v>608</v>
      </c>
      <c r="B21" s="486" t="str">
        <f t="shared" si="1"/>
        <v>R.42</v>
      </c>
      <c r="C21" s="486" t="str">
        <f t="shared" si="1"/>
        <v>Socialinės įtraukties skatinimas. Asmenų, kuriems taikomi remiami socialinės įtraukties projektai, skaičius</v>
      </c>
      <c r="D21" s="632">
        <f t="shared" si="2"/>
        <v>91</v>
      </c>
      <c r="E21" s="484">
        <f>VLOOKUP(E$16,'11'!$B$77:$C$82,2,FALSE)</f>
        <v>0</v>
      </c>
      <c r="F21" s="483">
        <f>VLOOKUP(F$16,'11'!$B$77:$C$82,2,FALSE)</f>
        <v>28</v>
      </c>
      <c r="G21" s="483">
        <f>VLOOKUP(G$16,'11'!$B$77:$C$82,2,FALSE)</f>
        <v>0</v>
      </c>
      <c r="H21" s="483">
        <f>VLOOKUP(H$16,'11'!$B$77:$C$82,2,FALSE)</f>
        <v>63</v>
      </c>
      <c r="I21" s="483">
        <f>VLOOKUP(I$16,'11'!$B$77:$C$82,2,FALSE)</f>
        <v>0</v>
      </c>
      <c r="J21" s="483">
        <f>VLOOKUP(J$16,'11'!$B$77:$C$82,2,FALSE)</f>
        <v>0</v>
      </c>
    </row>
    <row r="22" spans="1:26" ht="18.75" x14ac:dyDescent="0.25">
      <c r="C22" s="617" t="s">
        <v>407</v>
      </c>
    </row>
    <row r="23" spans="1:26" x14ac:dyDescent="0.25">
      <c r="B23" s="490">
        <v>1</v>
      </c>
      <c r="C23" s="490">
        <v>2</v>
      </c>
      <c r="D23" s="491">
        <v>3</v>
      </c>
      <c r="E23" s="490">
        <v>4</v>
      </c>
      <c r="F23" s="490">
        <v>5</v>
      </c>
      <c r="G23" s="491">
        <v>6</v>
      </c>
      <c r="H23" s="490">
        <v>7</v>
      </c>
      <c r="I23" s="490">
        <v>8</v>
      </c>
      <c r="J23" s="491">
        <v>9</v>
      </c>
      <c r="K23" s="490">
        <v>10</v>
      </c>
      <c r="L23" s="490">
        <v>11</v>
      </c>
      <c r="M23" s="491">
        <v>12</v>
      </c>
      <c r="N23" s="490">
        <v>13</v>
      </c>
      <c r="O23" s="490">
        <v>14</v>
      </c>
      <c r="P23" s="491">
        <v>15</v>
      </c>
      <c r="Q23" s="490">
        <v>16</v>
      </c>
      <c r="R23" s="490">
        <v>17</v>
      </c>
      <c r="S23" s="491">
        <v>18</v>
      </c>
      <c r="T23" s="490">
        <v>19</v>
      </c>
      <c r="U23" s="490">
        <v>20</v>
      </c>
      <c r="V23" s="491">
        <v>21</v>
      </c>
      <c r="W23" s="490">
        <v>22</v>
      </c>
      <c r="X23" s="490">
        <v>23</v>
      </c>
      <c r="Z23" s="120" t="s">
        <v>1316</v>
      </c>
    </row>
    <row r="24" spans="1:26" x14ac:dyDescent="0.25">
      <c r="B24" s="482"/>
      <c r="C24" s="482"/>
      <c r="D24" s="481"/>
      <c r="E24" s="490" t="s">
        <v>0</v>
      </c>
      <c r="F24" s="490" t="s">
        <v>1</v>
      </c>
      <c r="G24" s="490" t="s">
        <v>2</v>
      </c>
      <c r="H24" s="490" t="s">
        <v>3</v>
      </c>
      <c r="I24" s="490" t="s">
        <v>4</v>
      </c>
      <c r="J24" s="490" t="s">
        <v>5</v>
      </c>
      <c r="K24" s="490" t="s">
        <v>6</v>
      </c>
      <c r="L24" s="490" t="s">
        <v>7</v>
      </c>
      <c r="M24" s="490" t="s">
        <v>8</v>
      </c>
      <c r="N24" s="490" t="s">
        <v>9</v>
      </c>
      <c r="O24" s="490" t="s">
        <v>43</v>
      </c>
      <c r="P24" s="490" t="s">
        <v>44</v>
      </c>
      <c r="Q24" s="490" t="s">
        <v>45</v>
      </c>
      <c r="R24" s="490" t="s">
        <v>46</v>
      </c>
      <c r="S24" s="490" t="s">
        <v>47</v>
      </c>
      <c r="T24" s="490" t="s">
        <v>48</v>
      </c>
      <c r="U24" s="490" t="s">
        <v>49</v>
      </c>
      <c r="V24" s="490" t="s">
        <v>50</v>
      </c>
      <c r="W24" s="490" t="s">
        <v>51</v>
      </c>
      <c r="X24" s="490" t="s">
        <v>52</v>
      </c>
      <c r="Z24" s="120" t="s">
        <v>1110</v>
      </c>
    </row>
    <row r="25" spans="1:26" ht="67.5" customHeight="1" x14ac:dyDescent="0.25">
      <c r="B25" s="481" t="s">
        <v>153</v>
      </c>
      <c r="C25" s="492" t="s">
        <v>1511</v>
      </c>
      <c r="D25" s="481" t="s">
        <v>160</v>
      </c>
      <c r="E25" s="489" t="str">
        <f>'10'!D7</f>
        <v>Parama kaimo gyventojų verslo pradžiai</v>
      </c>
      <c r="F25" s="489" t="str">
        <f>'10'!E7</f>
        <v>Parama smulkaus verslo kaime plėtrai</v>
      </c>
      <c r="G25" s="489" t="str">
        <f>'10'!F7</f>
        <v>Privataus ir viešojo sektoriaus  bendradarbiavimo plėtra</v>
      </c>
      <c r="H25" s="489" t="str">
        <f>'10'!G7</f>
        <v>Bendruomeninio verslo kūrimas ir plėtra</v>
      </c>
      <c r="I25" s="489" t="str">
        <f>'10'!H7</f>
        <v xml:space="preserve">Kokybiško gyventojų užimtumo ir socialinės integracijos veiklų plėtra per bendruomenių sutelktumą  </v>
      </c>
      <c r="J25" s="489" t="str">
        <f>'10'!I7</f>
        <v>Nevyriausybinio sektoriaus gebėjimų stiprinimas</v>
      </c>
      <c r="K25" s="489">
        <f>'10'!J7</f>
        <v>0</v>
      </c>
      <c r="L25" s="489">
        <f>'10'!K7</f>
        <v>0</v>
      </c>
      <c r="M25" s="489">
        <f>'10'!L7</f>
        <v>0</v>
      </c>
      <c r="N25" s="489">
        <f>'10'!M7</f>
        <v>0</v>
      </c>
      <c r="O25" s="489">
        <f>'10'!N7</f>
        <v>0</v>
      </c>
      <c r="P25" s="489">
        <f>'10'!O7</f>
        <v>0</v>
      </c>
      <c r="Q25" s="489">
        <f>'10'!P7</f>
        <v>0</v>
      </c>
      <c r="R25" s="489">
        <f>'10'!Q7</f>
        <v>0</v>
      </c>
      <c r="S25" s="489">
        <f>'10'!R7</f>
        <v>0</v>
      </c>
      <c r="T25" s="489">
        <f>'10'!S7</f>
        <v>0</v>
      </c>
      <c r="U25" s="489">
        <f>'10'!T7</f>
        <v>0</v>
      </c>
      <c r="V25" s="489">
        <f>'10'!U7</f>
        <v>0</v>
      </c>
      <c r="W25" s="489">
        <f>'10'!V7</f>
        <v>0</v>
      </c>
      <c r="X25" s="489">
        <f>'10'!W7</f>
        <v>0</v>
      </c>
      <c r="Z25" s="120"/>
    </row>
    <row r="26" spans="1:26" x14ac:dyDescent="0.25">
      <c r="B26" s="492" t="str">
        <f>'6'!B34</f>
        <v>E</v>
      </c>
      <c r="C26" s="495" t="str">
        <f>'6'!C34</f>
        <v>VPS rodikliai (produkto, rezultato):</v>
      </c>
      <c r="D26" s="631"/>
      <c r="E26" s="630"/>
      <c r="F26" s="630"/>
      <c r="G26" s="630"/>
      <c r="H26" s="630"/>
      <c r="I26" s="630"/>
      <c r="J26" s="630"/>
      <c r="K26" s="630"/>
      <c r="L26" s="630"/>
      <c r="M26" s="630"/>
      <c r="N26" s="630"/>
      <c r="O26" s="630"/>
      <c r="P26" s="630"/>
      <c r="Q26" s="630"/>
      <c r="R26" s="630"/>
      <c r="S26" s="630"/>
      <c r="T26" s="630"/>
      <c r="U26" s="630"/>
      <c r="V26" s="630"/>
      <c r="W26" s="630"/>
      <c r="X26" s="493"/>
    </row>
    <row r="27" spans="1:26" ht="30" x14ac:dyDescent="0.25">
      <c r="A27" s="1" t="s">
        <v>788</v>
      </c>
      <c r="B27" s="494" t="str">
        <f>'6'!B35</f>
        <v>ŠAKI-P.1</v>
      </c>
      <c r="C27" s="486" t="str">
        <f>'6'!C35</f>
        <v>NVO, dalyvavusių organizacijų stiprinimo veiklose, skaičius (1 organizacija projekte, 6 projektai)</v>
      </c>
      <c r="D27" s="632">
        <f>SUM(E27:X27)</f>
        <v>6</v>
      </c>
      <c r="E27" s="484">
        <f>'11'!D91</f>
        <v>0</v>
      </c>
      <c r="F27" s="484">
        <f>'11'!E91</f>
        <v>0</v>
      </c>
      <c r="G27" s="484">
        <f>'11'!F91</f>
        <v>0</v>
      </c>
      <c r="H27" s="484">
        <f>'11'!G91</f>
        <v>0</v>
      </c>
      <c r="I27" s="484">
        <f>'11'!H91</f>
        <v>0</v>
      </c>
      <c r="J27" s="484">
        <f>'11'!I91</f>
        <v>6</v>
      </c>
      <c r="K27" s="484">
        <f>'11'!J91</f>
        <v>0</v>
      </c>
      <c r="L27" s="484">
        <f>'11'!K91</f>
        <v>0</v>
      </c>
      <c r="M27" s="484">
        <f>'11'!L91</f>
        <v>0</v>
      </c>
      <c r="N27" s="484">
        <f>'11'!M91</f>
        <v>0</v>
      </c>
      <c r="O27" s="484">
        <f>'11'!N91</f>
        <v>0</v>
      </c>
      <c r="P27" s="484">
        <f>'11'!O91</f>
        <v>0</v>
      </c>
      <c r="Q27" s="484">
        <f>'11'!P91</f>
        <v>0</v>
      </c>
      <c r="R27" s="484">
        <f>'11'!Q91</f>
        <v>0</v>
      </c>
      <c r="S27" s="484">
        <f>'11'!R91</f>
        <v>0</v>
      </c>
      <c r="T27" s="484">
        <f>'11'!S91</f>
        <v>0</v>
      </c>
      <c r="U27" s="484">
        <f>'11'!T91</f>
        <v>0</v>
      </c>
      <c r="V27" s="484">
        <f>'11'!U91</f>
        <v>0</v>
      </c>
      <c r="W27" s="484">
        <f>'11'!V91</f>
        <v>0</v>
      </c>
      <c r="X27" s="484">
        <f>'11'!W91</f>
        <v>0</v>
      </c>
    </row>
    <row r="28" spans="1:26" ht="30" x14ac:dyDescent="0.25">
      <c r="A28" s="1" t="s">
        <v>804</v>
      </c>
      <c r="B28" s="494" t="str">
        <f>'6'!B36</f>
        <v>ŠAKI-P.2</v>
      </c>
      <c r="C28" s="486" t="str">
        <f>'6'!C36</f>
        <v>Asmenų, dalyvavusių organizacijų stiprinimo veiklose, skaičius (5 asmenys projekte, 6 projektai)</v>
      </c>
      <c r="D28" s="632">
        <f t="shared" ref="D28:D36" si="3">SUM(E28:X28)</f>
        <v>30</v>
      </c>
      <c r="E28" s="484">
        <f>'11'!D107</f>
        <v>0</v>
      </c>
      <c r="F28" s="484">
        <f>'11'!E107</f>
        <v>0</v>
      </c>
      <c r="G28" s="484">
        <f>'11'!F107</f>
        <v>0</v>
      </c>
      <c r="H28" s="484">
        <f>'11'!G107</f>
        <v>0</v>
      </c>
      <c r="I28" s="484">
        <f>'11'!H107</f>
        <v>0</v>
      </c>
      <c r="J28" s="484">
        <f>'11'!I107</f>
        <v>30</v>
      </c>
      <c r="K28" s="484">
        <f>'11'!J107</f>
        <v>0</v>
      </c>
      <c r="L28" s="484">
        <f>'11'!K107</f>
        <v>0</v>
      </c>
      <c r="M28" s="484">
        <f>'11'!L107</f>
        <v>0</v>
      </c>
      <c r="N28" s="484">
        <f>'11'!M107</f>
        <v>0</v>
      </c>
      <c r="O28" s="484">
        <f>'11'!N107</f>
        <v>0</v>
      </c>
      <c r="P28" s="484">
        <f>'11'!O107</f>
        <v>0</v>
      </c>
      <c r="Q28" s="484">
        <f>'11'!P107</f>
        <v>0</v>
      </c>
      <c r="R28" s="484">
        <f>'11'!Q107</f>
        <v>0</v>
      </c>
      <c r="S28" s="484">
        <f>'11'!R107</f>
        <v>0</v>
      </c>
      <c r="T28" s="484">
        <f>'11'!S107</f>
        <v>0</v>
      </c>
      <c r="U28" s="484">
        <f>'11'!T107</f>
        <v>0</v>
      </c>
      <c r="V28" s="484">
        <f>'11'!U107</f>
        <v>0</v>
      </c>
      <c r="W28" s="484">
        <f>'11'!V107</f>
        <v>0</v>
      </c>
      <c r="X28" s="484">
        <f>'11'!W107</f>
        <v>0</v>
      </c>
    </row>
    <row r="29" spans="1:26" x14ac:dyDescent="0.25">
      <c r="A29" s="1" t="s">
        <v>820</v>
      </c>
      <c r="B29" s="494" t="str">
        <f>'6'!B37</f>
        <v>ŠAKI-P.3</v>
      </c>
      <c r="C29" s="486" t="str">
        <f>'6'!C37</f>
        <v>Asmenų, dalyvavusių vietos projekto veiklose, skaičius (15 asmenų projekte, 12 projektų)</v>
      </c>
      <c r="D29" s="632">
        <f t="shared" si="3"/>
        <v>180</v>
      </c>
      <c r="E29" s="484">
        <f>'11'!D123</f>
        <v>0</v>
      </c>
      <c r="F29" s="484">
        <f>'11'!E123</f>
        <v>0</v>
      </c>
      <c r="G29" s="484">
        <f>'11'!F123</f>
        <v>0</v>
      </c>
      <c r="H29" s="484">
        <f>'11'!G123</f>
        <v>0</v>
      </c>
      <c r="I29" s="484">
        <f>'11'!H123</f>
        <v>180</v>
      </c>
      <c r="J29" s="484">
        <f>'11'!I123</f>
        <v>0</v>
      </c>
      <c r="K29" s="484">
        <f>'11'!J123</f>
        <v>0</v>
      </c>
      <c r="L29" s="484">
        <f>'11'!K123</f>
        <v>0</v>
      </c>
      <c r="M29" s="484">
        <f>'11'!L123</f>
        <v>0</v>
      </c>
      <c r="N29" s="484">
        <f>'11'!M123</f>
        <v>0</v>
      </c>
      <c r="O29" s="484">
        <f>'11'!N123</f>
        <v>0</v>
      </c>
      <c r="P29" s="484">
        <f>'11'!O123</f>
        <v>0</v>
      </c>
      <c r="Q29" s="484">
        <f>'11'!P123</f>
        <v>0</v>
      </c>
      <c r="R29" s="484">
        <f>'11'!Q123</f>
        <v>0</v>
      </c>
      <c r="S29" s="484">
        <f>'11'!R123</f>
        <v>0</v>
      </c>
      <c r="T29" s="484">
        <f>'11'!S123</f>
        <v>0</v>
      </c>
      <c r="U29" s="484">
        <f>'11'!T123</f>
        <v>0</v>
      </c>
      <c r="V29" s="484">
        <f>'11'!U123</f>
        <v>0</v>
      </c>
      <c r="W29" s="484">
        <f>'11'!V123</f>
        <v>0</v>
      </c>
      <c r="X29" s="484">
        <f>'11'!W123</f>
        <v>0</v>
      </c>
    </row>
    <row r="30" spans="1:26" x14ac:dyDescent="0.25">
      <c r="A30" s="1" t="s">
        <v>836</v>
      </c>
      <c r="B30" s="494" t="str">
        <f>'6'!B38</f>
        <v>ŠAKI-P.4</v>
      </c>
      <c r="C30" s="486">
        <f>'6'!C38</f>
        <v>0</v>
      </c>
      <c r="D30" s="632">
        <f t="shared" si="3"/>
        <v>0</v>
      </c>
      <c r="E30" s="484">
        <f>'11'!D139</f>
        <v>0</v>
      </c>
      <c r="F30" s="484">
        <f>'11'!E139</f>
        <v>0</v>
      </c>
      <c r="G30" s="484">
        <f>'11'!F139</f>
        <v>0</v>
      </c>
      <c r="H30" s="484">
        <f>'11'!G139</f>
        <v>0</v>
      </c>
      <c r="I30" s="484">
        <f>'11'!H139</f>
        <v>0</v>
      </c>
      <c r="J30" s="484">
        <f>'11'!I139</f>
        <v>0</v>
      </c>
      <c r="K30" s="484">
        <f>'11'!J139</f>
        <v>0</v>
      </c>
      <c r="L30" s="484">
        <f>'11'!K139</f>
        <v>0</v>
      </c>
      <c r="M30" s="484">
        <f>'11'!L139</f>
        <v>0</v>
      </c>
      <c r="N30" s="484">
        <f>'11'!M139</f>
        <v>0</v>
      </c>
      <c r="O30" s="484">
        <f>'11'!N139</f>
        <v>0</v>
      </c>
      <c r="P30" s="484">
        <f>'11'!O139</f>
        <v>0</v>
      </c>
      <c r="Q30" s="484">
        <f>'11'!P139</f>
        <v>0</v>
      </c>
      <c r="R30" s="484">
        <f>'11'!Q139</f>
        <v>0</v>
      </c>
      <c r="S30" s="484">
        <f>'11'!R139</f>
        <v>0</v>
      </c>
      <c r="T30" s="484">
        <f>'11'!S139</f>
        <v>0</v>
      </c>
      <c r="U30" s="484">
        <f>'11'!T139</f>
        <v>0</v>
      </c>
      <c r="V30" s="484">
        <f>'11'!U139</f>
        <v>0</v>
      </c>
      <c r="W30" s="484">
        <f>'11'!V139</f>
        <v>0</v>
      </c>
      <c r="X30" s="484">
        <f>'11'!W139</f>
        <v>0</v>
      </c>
    </row>
    <row r="31" spans="1:26" x14ac:dyDescent="0.25">
      <c r="A31" s="1" t="s">
        <v>852</v>
      </c>
      <c r="B31" s="494" t="str">
        <f>'6'!B39</f>
        <v>ŠAKI-P.5</v>
      </c>
      <c r="C31" s="486">
        <f>'6'!C39</f>
        <v>0</v>
      </c>
      <c r="D31" s="632">
        <f t="shared" si="3"/>
        <v>0</v>
      </c>
      <c r="E31" s="484">
        <f>'11'!D155</f>
        <v>0</v>
      </c>
      <c r="F31" s="484">
        <f>'11'!E155</f>
        <v>0</v>
      </c>
      <c r="G31" s="484">
        <f>'11'!F155</f>
        <v>0</v>
      </c>
      <c r="H31" s="484">
        <f>'11'!G155</f>
        <v>0</v>
      </c>
      <c r="I31" s="484">
        <f>'11'!H155</f>
        <v>0</v>
      </c>
      <c r="J31" s="484">
        <f>'11'!I155</f>
        <v>0</v>
      </c>
      <c r="K31" s="484">
        <f>'11'!J155</f>
        <v>0</v>
      </c>
      <c r="L31" s="484">
        <f>'11'!K155</f>
        <v>0</v>
      </c>
      <c r="M31" s="484">
        <f>'11'!L155</f>
        <v>0</v>
      </c>
      <c r="N31" s="484">
        <f>'11'!M155</f>
        <v>0</v>
      </c>
      <c r="O31" s="484">
        <f>'11'!N155</f>
        <v>0</v>
      </c>
      <c r="P31" s="484">
        <f>'11'!O155</f>
        <v>0</v>
      </c>
      <c r="Q31" s="484">
        <f>'11'!P155</f>
        <v>0</v>
      </c>
      <c r="R31" s="484">
        <f>'11'!Q155</f>
        <v>0</v>
      </c>
      <c r="S31" s="484">
        <f>'11'!R155</f>
        <v>0</v>
      </c>
      <c r="T31" s="484">
        <f>'11'!S155</f>
        <v>0</v>
      </c>
      <c r="U31" s="484">
        <f>'11'!T155</f>
        <v>0</v>
      </c>
      <c r="V31" s="484">
        <f>'11'!U155</f>
        <v>0</v>
      </c>
      <c r="W31" s="484">
        <f>'11'!V155</f>
        <v>0</v>
      </c>
      <c r="X31" s="484">
        <f>'11'!W155</f>
        <v>0</v>
      </c>
    </row>
    <row r="32" spans="1:26" x14ac:dyDescent="0.25">
      <c r="A32" s="1" t="s">
        <v>868</v>
      </c>
      <c r="B32" s="494" t="str">
        <f>'6'!B40</f>
        <v>ŠAKI-P.6</v>
      </c>
      <c r="C32" s="486">
        <f>'6'!C40</f>
        <v>0</v>
      </c>
      <c r="D32" s="632">
        <f t="shared" si="3"/>
        <v>0</v>
      </c>
      <c r="E32" s="484">
        <f>'11'!D171</f>
        <v>0</v>
      </c>
      <c r="F32" s="484">
        <f>'11'!E171</f>
        <v>0</v>
      </c>
      <c r="G32" s="484">
        <f>'11'!F171</f>
        <v>0</v>
      </c>
      <c r="H32" s="484">
        <f>'11'!G171</f>
        <v>0</v>
      </c>
      <c r="I32" s="484">
        <f>'11'!H171</f>
        <v>0</v>
      </c>
      <c r="J32" s="484">
        <f>'11'!I171</f>
        <v>0</v>
      </c>
      <c r="K32" s="484">
        <f>'11'!J171</f>
        <v>0</v>
      </c>
      <c r="L32" s="484">
        <f>'11'!K171</f>
        <v>0</v>
      </c>
      <c r="M32" s="484">
        <f>'11'!L171</f>
        <v>0</v>
      </c>
      <c r="N32" s="484">
        <f>'11'!M171</f>
        <v>0</v>
      </c>
      <c r="O32" s="484">
        <f>'11'!N171</f>
        <v>0</v>
      </c>
      <c r="P32" s="484">
        <f>'11'!O171</f>
        <v>0</v>
      </c>
      <c r="Q32" s="484">
        <f>'11'!P171</f>
        <v>0</v>
      </c>
      <c r="R32" s="484">
        <f>'11'!Q171</f>
        <v>0</v>
      </c>
      <c r="S32" s="484">
        <f>'11'!R171</f>
        <v>0</v>
      </c>
      <c r="T32" s="484">
        <f>'11'!S171</f>
        <v>0</v>
      </c>
      <c r="U32" s="484">
        <f>'11'!T171</f>
        <v>0</v>
      </c>
      <c r="V32" s="484">
        <f>'11'!U171</f>
        <v>0</v>
      </c>
      <c r="W32" s="484">
        <f>'11'!V171</f>
        <v>0</v>
      </c>
      <c r="X32" s="484">
        <f>'11'!W171</f>
        <v>0</v>
      </c>
    </row>
    <row r="33" spans="1:24" x14ac:dyDescent="0.25">
      <c r="A33" s="1" t="s">
        <v>884</v>
      </c>
      <c r="B33" s="494" t="str">
        <f>'6'!B41</f>
        <v>ŠAKI-P.7</v>
      </c>
      <c r="C33" s="486">
        <f>'6'!C41</f>
        <v>0</v>
      </c>
      <c r="D33" s="632">
        <f t="shared" si="3"/>
        <v>0</v>
      </c>
      <c r="E33" s="484">
        <f>'11'!D187</f>
        <v>0</v>
      </c>
      <c r="F33" s="484">
        <f>'11'!E187</f>
        <v>0</v>
      </c>
      <c r="G33" s="484">
        <f>'11'!F187</f>
        <v>0</v>
      </c>
      <c r="H33" s="484">
        <f>'11'!G187</f>
        <v>0</v>
      </c>
      <c r="I33" s="484">
        <f>'11'!H187</f>
        <v>0</v>
      </c>
      <c r="J33" s="484">
        <f>'11'!I187</f>
        <v>0</v>
      </c>
      <c r="K33" s="484">
        <f>'11'!J187</f>
        <v>0</v>
      </c>
      <c r="L33" s="484">
        <f>'11'!K187</f>
        <v>0</v>
      </c>
      <c r="M33" s="484">
        <f>'11'!L187</f>
        <v>0</v>
      </c>
      <c r="N33" s="484">
        <f>'11'!M187</f>
        <v>0</v>
      </c>
      <c r="O33" s="484">
        <f>'11'!N187</f>
        <v>0</v>
      </c>
      <c r="P33" s="484">
        <f>'11'!O187</f>
        <v>0</v>
      </c>
      <c r="Q33" s="484">
        <f>'11'!P187</f>
        <v>0</v>
      </c>
      <c r="R33" s="484">
        <f>'11'!Q187</f>
        <v>0</v>
      </c>
      <c r="S33" s="484">
        <f>'11'!R187</f>
        <v>0</v>
      </c>
      <c r="T33" s="484">
        <f>'11'!S187</f>
        <v>0</v>
      </c>
      <c r="U33" s="484">
        <f>'11'!T187</f>
        <v>0</v>
      </c>
      <c r="V33" s="484">
        <f>'11'!U187</f>
        <v>0</v>
      </c>
      <c r="W33" s="484">
        <f>'11'!V187</f>
        <v>0</v>
      </c>
      <c r="X33" s="484">
        <f>'11'!W187</f>
        <v>0</v>
      </c>
    </row>
    <row r="34" spans="1:24" x14ac:dyDescent="0.25">
      <c r="A34" s="1" t="s">
        <v>900</v>
      </c>
      <c r="B34" s="494" t="str">
        <f>'6'!B42</f>
        <v>ŠAKI-P.8</v>
      </c>
      <c r="C34" s="486">
        <f>'6'!C42</f>
        <v>0</v>
      </c>
      <c r="D34" s="632">
        <f t="shared" si="3"/>
        <v>0</v>
      </c>
      <c r="E34" s="484">
        <f>'11'!D203</f>
        <v>0</v>
      </c>
      <c r="F34" s="484">
        <f>'11'!E203</f>
        <v>0</v>
      </c>
      <c r="G34" s="484">
        <f>'11'!F203</f>
        <v>0</v>
      </c>
      <c r="H34" s="484">
        <f>'11'!G203</f>
        <v>0</v>
      </c>
      <c r="I34" s="484">
        <f>'11'!H203</f>
        <v>0</v>
      </c>
      <c r="J34" s="484">
        <f>'11'!I203</f>
        <v>0</v>
      </c>
      <c r="K34" s="484">
        <f>'11'!J203</f>
        <v>0</v>
      </c>
      <c r="L34" s="484">
        <f>'11'!K203</f>
        <v>0</v>
      </c>
      <c r="M34" s="484">
        <f>'11'!L203</f>
        <v>0</v>
      </c>
      <c r="N34" s="484">
        <f>'11'!M203</f>
        <v>0</v>
      </c>
      <c r="O34" s="484">
        <f>'11'!N203</f>
        <v>0</v>
      </c>
      <c r="P34" s="484">
        <f>'11'!O203</f>
        <v>0</v>
      </c>
      <c r="Q34" s="484">
        <f>'11'!P203</f>
        <v>0</v>
      </c>
      <c r="R34" s="484">
        <f>'11'!Q203</f>
        <v>0</v>
      </c>
      <c r="S34" s="484">
        <f>'11'!R203</f>
        <v>0</v>
      </c>
      <c r="T34" s="484">
        <f>'11'!S203</f>
        <v>0</v>
      </c>
      <c r="U34" s="484">
        <f>'11'!T203</f>
        <v>0</v>
      </c>
      <c r="V34" s="484">
        <f>'11'!U203</f>
        <v>0</v>
      </c>
      <c r="W34" s="484">
        <f>'11'!V203</f>
        <v>0</v>
      </c>
      <c r="X34" s="484">
        <f>'11'!W203</f>
        <v>0</v>
      </c>
    </row>
    <row r="35" spans="1:24" x14ac:dyDescent="0.25">
      <c r="A35" s="1" t="s">
        <v>916</v>
      </c>
      <c r="B35" s="494" t="str">
        <f>'6'!B43</f>
        <v>ŠAKI-P.9</v>
      </c>
      <c r="C35" s="486">
        <f>'6'!C43</f>
        <v>0</v>
      </c>
      <c r="D35" s="632">
        <f t="shared" si="3"/>
        <v>0</v>
      </c>
      <c r="E35" s="484">
        <f>'11'!D219</f>
        <v>0</v>
      </c>
      <c r="F35" s="484">
        <f>'11'!E219</f>
        <v>0</v>
      </c>
      <c r="G35" s="484">
        <f>'11'!F219</f>
        <v>0</v>
      </c>
      <c r="H35" s="484">
        <f>'11'!G219</f>
        <v>0</v>
      </c>
      <c r="I35" s="484">
        <f>'11'!H219</f>
        <v>0</v>
      </c>
      <c r="J35" s="484">
        <f>'11'!I219</f>
        <v>0</v>
      </c>
      <c r="K35" s="484">
        <f>'11'!J219</f>
        <v>0</v>
      </c>
      <c r="L35" s="484">
        <f>'11'!K219</f>
        <v>0</v>
      </c>
      <c r="M35" s="484">
        <f>'11'!L219</f>
        <v>0</v>
      </c>
      <c r="N35" s="484">
        <f>'11'!M219</f>
        <v>0</v>
      </c>
      <c r="O35" s="484">
        <f>'11'!N219</f>
        <v>0</v>
      </c>
      <c r="P35" s="484">
        <f>'11'!O219</f>
        <v>0</v>
      </c>
      <c r="Q35" s="484">
        <f>'11'!P219</f>
        <v>0</v>
      </c>
      <c r="R35" s="484">
        <f>'11'!Q219</f>
        <v>0</v>
      </c>
      <c r="S35" s="484">
        <f>'11'!R219</f>
        <v>0</v>
      </c>
      <c r="T35" s="484">
        <f>'11'!S219</f>
        <v>0</v>
      </c>
      <c r="U35" s="484">
        <f>'11'!T219</f>
        <v>0</v>
      </c>
      <c r="V35" s="484">
        <f>'11'!U219</f>
        <v>0</v>
      </c>
      <c r="W35" s="484">
        <f>'11'!V219</f>
        <v>0</v>
      </c>
      <c r="X35" s="484">
        <f>'11'!W219</f>
        <v>0</v>
      </c>
    </row>
    <row r="36" spans="1:24" x14ac:dyDescent="0.25">
      <c r="A36" s="1" t="s">
        <v>932</v>
      </c>
      <c r="B36" s="494" t="str">
        <f>'6'!B44</f>
        <v>ŠAKI-P.10</v>
      </c>
      <c r="C36" s="486">
        <f>'6'!C44</f>
        <v>0</v>
      </c>
      <c r="D36" s="632">
        <f t="shared" si="3"/>
        <v>0</v>
      </c>
      <c r="E36" s="484">
        <f>'11'!D235</f>
        <v>0</v>
      </c>
      <c r="F36" s="484">
        <f>'11'!E235</f>
        <v>0</v>
      </c>
      <c r="G36" s="484">
        <f>'11'!F235</f>
        <v>0</v>
      </c>
      <c r="H36" s="484">
        <f>'11'!G235</f>
        <v>0</v>
      </c>
      <c r="I36" s="484">
        <f>'11'!H235</f>
        <v>0</v>
      </c>
      <c r="J36" s="484">
        <f>'11'!I235</f>
        <v>0</v>
      </c>
      <c r="K36" s="484">
        <f>'11'!J235</f>
        <v>0</v>
      </c>
      <c r="L36" s="484">
        <f>'11'!K235</f>
        <v>0</v>
      </c>
      <c r="M36" s="484">
        <f>'11'!L235</f>
        <v>0</v>
      </c>
      <c r="N36" s="484">
        <f>'11'!M235</f>
        <v>0</v>
      </c>
      <c r="O36" s="484">
        <f>'11'!N235</f>
        <v>0</v>
      </c>
      <c r="P36" s="484">
        <f>'11'!O235</f>
        <v>0</v>
      </c>
      <c r="Q36" s="484">
        <f>'11'!P235</f>
        <v>0</v>
      </c>
      <c r="R36" s="484">
        <f>'11'!Q235</f>
        <v>0</v>
      </c>
      <c r="S36" s="484">
        <f>'11'!R235</f>
        <v>0</v>
      </c>
      <c r="T36" s="484">
        <f>'11'!S235</f>
        <v>0</v>
      </c>
      <c r="U36" s="484">
        <f>'11'!T235</f>
        <v>0</v>
      </c>
      <c r="V36" s="484">
        <f>'11'!U235</f>
        <v>0</v>
      </c>
      <c r="W36" s="484">
        <f>'11'!V235</f>
        <v>0</v>
      </c>
      <c r="X36" s="484">
        <f>'11'!W235</f>
        <v>0</v>
      </c>
    </row>
    <row r="37" spans="1:24" ht="18.75" x14ac:dyDescent="0.25">
      <c r="C37" s="617" t="s">
        <v>408</v>
      </c>
    </row>
    <row r="38" spans="1:24" x14ac:dyDescent="0.25">
      <c r="B38" s="490">
        <v>1</v>
      </c>
      <c r="C38" s="490">
        <v>2</v>
      </c>
      <c r="D38" s="491">
        <v>3</v>
      </c>
      <c r="E38" s="490">
        <v>4</v>
      </c>
      <c r="F38" s="490">
        <v>5</v>
      </c>
      <c r="G38" s="491">
        <v>6</v>
      </c>
      <c r="H38" s="490">
        <v>7</v>
      </c>
      <c r="I38" s="490">
        <v>8</v>
      </c>
      <c r="J38" s="491">
        <v>9</v>
      </c>
    </row>
    <row r="39" spans="1:24" ht="30" x14ac:dyDescent="0.25">
      <c r="B39" s="481" t="s">
        <v>153</v>
      </c>
      <c r="C39" s="481" t="s">
        <v>1511</v>
      </c>
      <c r="D39" s="481" t="s">
        <v>160</v>
      </c>
      <c r="E39" s="481" t="s">
        <v>100</v>
      </c>
      <c r="F39" s="481" t="s">
        <v>101</v>
      </c>
      <c r="G39" s="481" t="s">
        <v>102</v>
      </c>
      <c r="H39" s="481" t="s">
        <v>103</v>
      </c>
      <c r="I39" s="481" t="s">
        <v>104</v>
      </c>
      <c r="J39" s="481" t="s">
        <v>105</v>
      </c>
    </row>
    <row r="40" spans="1:24" ht="30" x14ac:dyDescent="0.25">
      <c r="A40" s="1" t="s">
        <v>789</v>
      </c>
      <c r="B40" s="486" t="str">
        <f>B27</f>
        <v>ŠAKI-P.1</v>
      </c>
      <c r="C40" s="486" t="str">
        <f>C27</f>
        <v>NVO, dalyvavusių organizacijų stiprinimo veiklose, skaičius (1 organizacija projekte, 6 projektai)</v>
      </c>
      <c r="D40" s="632">
        <f>SUM(E40:J40)</f>
        <v>6</v>
      </c>
      <c r="E40" s="484">
        <f>VLOOKUP(E$39,'11'!$B$93:$C$98,2,FALSE)</f>
        <v>0</v>
      </c>
      <c r="F40" s="483">
        <f>VLOOKUP(F$39,'11'!$B$93:$C$98,2,FALSE)</f>
        <v>3</v>
      </c>
      <c r="G40" s="483">
        <f>VLOOKUP(G$39,'11'!$B$93:$C$98,2,FALSE)</f>
        <v>0</v>
      </c>
      <c r="H40" s="483">
        <f>VLOOKUP(H$39,'11'!$B$93:$C$98,2,FALSE)</f>
        <v>3</v>
      </c>
      <c r="I40" s="483">
        <f>VLOOKUP(I$39,'11'!$B$93:$C$98,2,FALSE)</f>
        <v>0</v>
      </c>
      <c r="J40" s="483">
        <f>VLOOKUP(J$39,'11'!$B$93:$C$98,2,FALSE)</f>
        <v>0</v>
      </c>
    </row>
    <row r="41" spans="1:24" ht="30" x14ac:dyDescent="0.25">
      <c r="A41" s="1" t="s">
        <v>805</v>
      </c>
      <c r="B41" s="486" t="str">
        <f t="shared" ref="B41:C41" si="4">B28</f>
        <v>ŠAKI-P.2</v>
      </c>
      <c r="C41" s="486" t="str">
        <f t="shared" si="4"/>
        <v>Asmenų, dalyvavusių organizacijų stiprinimo veiklose, skaičius (5 asmenys projekte, 6 projektai)</v>
      </c>
      <c r="D41" s="632">
        <f t="shared" ref="D41:D49" si="5">SUM(E41:J41)</f>
        <v>30</v>
      </c>
      <c r="E41" s="484">
        <f>VLOOKUP(E$39,'11'!$B$109:$C$114,2,FALSE)</f>
        <v>0</v>
      </c>
      <c r="F41" s="483">
        <f>VLOOKUP(F$39,'11'!$B$109:$C$114,2,FALSE)</f>
        <v>0</v>
      </c>
      <c r="G41" s="483">
        <f>VLOOKUP(G$39,'11'!$B$109:$C$114,2,FALSE)</f>
        <v>12</v>
      </c>
      <c r="H41" s="483">
        <f>VLOOKUP(H$39,'11'!$B$109:$C$114,2,FALSE)</f>
        <v>0</v>
      </c>
      <c r="I41" s="483">
        <f>VLOOKUP(I$39,'11'!$B$109:$C$114,2,FALSE)</f>
        <v>18</v>
      </c>
      <c r="J41" s="483">
        <f>VLOOKUP(J$39,'11'!$B$109:$C$114,2,FALSE)</f>
        <v>0</v>
      </c>
    </row>
    <row r="42" spans="1:24" x14ac:dyDescent="0.25">
      <c r="A42" s="1" t="s">
        <v>821</v>
      </c>
      <c r="B42" s="486" t="str">
        <f t="shared" ref="B42:C42" si="6">B29</f>
        <v>ŠAKI-P.3</v>
      </c>
      <c r="C42" s="486" t="str">
        <f t="shared" si="6"/>
        <v>Asmenų, dalyvavusių vietos projekto veiklose, skaičius (15 asmenų projekte, 12 projektų)</v>
      </c>
      <c r="D42" s="632">
        <f t="shared" si="5"/>
        <v>180</v>
      </c>
      <c r="E42" s="484">
        <f>VLOOKUP(E$39,'11'!$B$125:$C$130,2,FALSE)</f>
        <v>0</v>
      </c>
      <c r="F42" s="483">
        <f>VLOOKUP(F$39,'11'!$B$125:$C$130,2,FALSE)</f>
        <v>0</v>
      </c>
      <c r="G42" s="483">
        <f>VLOOKUP(G$39,'11'!$B$125:$C$130,2,FALSE)</f>
        <v>90</v>
      </c>
      <c r="H42" s="483">
        <f>VLOOKUP(H$39,'11'!$B$125:$C$130,2,FALSE)</f>
        <v>0</v>
      </c>
      <c r="I42" s="483">
        <f>VLOOKUP(I$39,'11'!$B$125:$C$130,2,FALSE)</f>
        <v>90</v>
      </c>
      <c r="J42" s="483">
        <f>VLOOKUP(J$39,'11'!$B$125:$C$130,2,FALSE)</f>
        <v>0</v>
      </c>
    </row>
    <row r="43" spans="1:24" x14ac:dyDescent="0.25">
      <c r="A43" s="1" t="s">
        <v>837</v>
      </c>
      <c r="B43" s="486" t="str">
        <f t="shared" ref="B43:C43" si="7">B30</f>
        <v>ŠAKI-P.4</v>
      </c>
      <c r="C43" s="486">
        <f t="shared" si="7"/>
        <v>0</v>
      </c>
      <c r="D43" s="632">
        <f t="shared" si="5"/>
        <v>0</v>
      </c>
      <c r="E43" s="484">
        <f>VLOOKUP(E$39,'11'!$B$141:$C$146,2,FALSE)</f>
        <v>0</v>
      </c>
      <c r="F43" s="483">
        <f>VLOOKUP(F$39,'11'!$B$141:$C$146,2,FALSE)</f>
        <v>0</v>
      </c>
      <c r="G43" s="483">
        <f>VLOOKUP(G$39,'11'!$B$141:$C$146,2,FALSE)</f>
        <v>0</v>
      </c>
      <c r="H43" s="483">
        <f>VLOOKUP(H$39,'11'!$B$141:$C$146,2,FALSE)</f>
        <v>0</v>
      </c>
      <c r="I43" s="483">
        <f>VLOOKUP(I$39,'11'!$B$141:$C$146,2,FALSE)</f>
        <v>0</v>
      </c>
      <c r="J43" s="483">
        <f>VLOOKUP(J$39,'11'!$B$141:$C$146,2,FALSE)</f>
        <v>0</v>
      </c>
    </row>
    <row r="44" spans="1:24" x14ac:dyDescent="0.25">
      <c r="A44" s="1" t="s">
        <v>853</v>
      </c>
      <c r="B44" s="486" t="str">
        <f t="shared" ref="B44:C44" si="8">B31</f>
        <v>ŠAKI-P.5</v>
      </c>
      <c r="C44" s="486">
        <f t="shared" si="8"/>
        <v>0</v>
      </c>
      <c r="D44" s="632">
        <f t="shared" si="5"/>
        <v>0</v>
      </c>
      <c r="E44" s="484">
        <f>VLOOKUP(E$39,'11'!$B$157:$C$162,2,FALSE)</f>
        <v>0</v>
      </c>
      <c r="F44" s="483">
        <f>VLOOKUP(F$39,'11'!$B$157:$C$162,2,FALSE)</f>
        <v>0</v>
      </c>
      <c r="G44" s="483">
        <f>VLOOKUP(G$39,'11'!$B$157:$C$162,2,FALSE)</f>
        <v>0</v>
      </c>
      <c r="H44" s="483">
        <f>VLOOKUP(H$39,'11'!$B$157:$C$162,2,FALSE)</f>
        <v>0</v>
      </c>
      <c r="I44" s="483">
        <f>VLOOKUP(I$39,'11'!$B$157:$C$162,2,FALSE)</f>
        <v>0</v>
      </c>
      <c r="J44" s="483">
        <f>VLOOKUP(J$39,'11'!$B$157:$C$162,2,FALSE)</f>
        <v>0</v>
      </c>
    </row>
    <row r="45" spans="1:24" x14ac:dyDescent="0.25">
      <c r="A45" s="1" t="s">
        <v>869</v>
      </c>
      <c r="B45" s="486" t="str">
        <f t="shared" ref="B45:C45" si="9">B32</f>
        <v>ŠAKI-P.6</v>
      </c>
      <c r="C45" s="486">
        <f t="shared" si="9"/>
        <v>0</v>
      </c>
      <c r="D45" s="632">
        <f t="shared" si="5"/>
        <v>0</v>
      </c>
      <c r="E45" s="484">
        <f>VLOOKUP(E$39,'11'!$B$173:$C$178,2,FALSE)</f>
        <v>0</v>
      </c>
      <c r="F45" s="483">
        <f>VLOOKUP(F$39,'11'!$B$173:$C$178,2,FALSE)</f>
        <v>0</v>
      </c>
      <c r="G45" s="483">
        <f>VLOOKUP(G$39,'11'!$B$173:$C$178,2,FALSE)</f>
        <v>0</v>
      </c>
      <c r="H45" s="483">
        <f>VLOOKUP(H$39,'11'!$B$173:$C$178,2,FALSE)</f>
        <v>0</v>
      </c>
      <c r="I45" s="483">
        <f>VLOOKUP(I$39,'11'!$B$173:$C$178,2,FALSE)</f>
        <v>0</v>
      </c>
      <c r="J45" s="483">
        <f>VLOOKUP(J$39,'11'!$B$173:$C$178,2,FALSE)</f>
        <v>0</v>
      </c>
    </row>
    <row r="46" spans="1:24" x14ac:dyDescent="0.25">
      <c r="A46" s="1" t="s">
        <v>885</v>
      </c>
      <c r="B46" s="486" t="str">
        <f t="shared" ref="B46:C46" si="10">B33</f>
        <v>ŠAKI-P.7</v>
      </c>
      <c r="C46" s="486">
        <f t="shared" si="10"/>
        <v>0</v>
      </c>
      <c r="D46" s="632">
        <f t="shared" si="5"/>
        <v>0</v>
      </c>
      <c r="E46" s="484">
        <f>VLOOKUP(E$39,'11'!$B$189:$C$194,2,FALSE)</f>
        <v>0</v>
      </c>
      <c r="F46" s="483">
        <f>VLOOKUP(F$39,'11'!$B$189:$C$194,2,FALSE)</f>
        <v>0</v>
      </c>
      <c r="G46" s="483">
        <f>VLOOKUP(G$39,'11'!$B$189:$C$194,2,FALSE)</f>
        <v>0</v>
      </c>
      <c r="H46" s="483">
        <f>VLOOKUP(H$39,'11'!$B$189:$C$194,2,FALSE)</f>
        <v>0</v>
      </c>
      <c r="I46" s="483">
        <f>VLOOKUP(I$39,'11'!$B$189:$C$194,2,FALSE)</f>
        <v>0</v>
      </c>
      <c r="J46" s="483">
        <f>VLOOKUP(J$39,'11'!$B$189:$C$194,2,FALSE)</f>
        <v>0</v>
      </c>
    </row>
    <row r="47" spans="1:24" x14ac:dyDescent="0.25">
      <c r="A47" s="1" t="s">
        <v>901</v>
      </c>
      <c r="B47" s="486" t="str">
        <f t="shared" ref="B47:C47" si="11">B34</f>
        <v>ŠAKI-P.8</v>
      </c>
      <c r="C47" s="486">
        <f t="shared" si="11"/>
        <v>0</v>
      </c>
      <c r="D47" s="632">
        <f t="shared" si="5"/>
        <v>0</v>
      </c>
      <c r="E47" s="484">
        <f>VLOOKUP(E$39,'11'!$B$205:$C$210,2,FALSE)</f>
        <v>0</v>
      </c>
      <c r="F47" s="483">
        <f>VLOOKUP(F$39,'11'!$B$205:$C$210,2,FALSE)</f>
        <v>0</v>
      </c>
      <c r="G47" s="483">
        <f>VLOOKUP(G$39,'11'!$B$205:$C$210,2,FALSE)</f>
        <v>0</v>
      </c>
      <c r="H47" s="483">
        <f>VLOOKUP(H$39,'11'!$B$205:$C$210,2,FALSE)</f>
        <v>0</v>
      </c>
      <c r="I47" s="483">
        <f>VLOOKUP(I$39,'11'!$B$205:$C$210,2,FALSE)</f>
        <v>0</v>
      </c>
      <c r="J47" s="483">
        <f>VLOOKUP(J$39,'11'!$B$205:$C$210,2,FALSE)</f>
        <v>0</v>
      </c>
    </row>
    <row r="48" spans="1:24" x14ac:dyDescent="0.25">
      <c r="A48" s="1" t="s">
        <v>917</v>
      </c>
      <c r="B48" s="486" t="str">
        <f t="shared" ref="B48:C48" si="12">B35</f>
        <v>ŠAKI-P.9</v>
      </c>
      <c r="C48" s="486">
        <f t="shared" si="12"/>
        <v>0</v>
      </c>
      <c r="D48" s="632">
        <f t="shared" si="5"/>
        <v>0</v>
      </c>
      <c r="E48" s="484">
        <f>VLOOKUP(E$39,'11'!$B$221:$C$226,2,FALSE)</f>
        <v>0</v>
      </c>
      <c r="F48" s="483">
        <f>VLOOKUP(F$39,'11'!$B$221:$C$226,2,FALSE)</f>
        <v>0</v>
      </c>
      <c r="G48" s="483">
        <f>VLOOKUP(G$39,'11'!$B$221:$C$226,2,FALSE)</f>
        <v>0</v>
      </c>
      <c r="H48" s="483">
        <f>VLOOKUP(H$39,'11'!$B$221:$C$226,2,FALSE)</f>
        <v>0</v>
      </c>
      <c r="I48" s="483">
        <f>VLOOKUP(I$39,'11'!$B$221:$C$226,2,FALSE)</f>
        <v>0</v>
      </c>
      <c r="J48" s="483">
        <f>VLOOKUP(J$39,'11'!$B$221:$C$226,2,FALSE)</f>
        <v>0</v>
      </c>
    </row>
    <row r="49" spans="1:10" x14ac:dyDescent="0.25">
      <c r="A49" s="1" t="s">
        <v>933</v>
      </c>
      <c r="B49" s="486" t="str">
        <f t="shared" ref="B49:C49" si="13">B36</f>
        <v>ŠAKI-P.10</v>
      </c>
      <c r="C49" s="486">
        <f t="shared" si="13"/>
        <v>0</v>
      </c>
      <c r="D49" s="632">
        <f t="shared" si="5"/>
        <v>0</v>
      </c>
      <c r="E49" s="484">
        <f>VLOOKUP(E$39,'11'!$B$237:$C$242,2,FALSE)</f>
        <v>0</v>
      </c>
      <c r="F49" s="483">
        <f>VLOOKUP(F$39,'11'!$B$237:$C$242,2,FALSE)</f>
        <v>0</v>
      </c>
      <c r="G49" s="483">
        <f>VLOOKUP(G$39,'11'!$B$237:$C$242,2,FALSE)</f>
        <v>0</v>
      </c>
      <c r="H49" s="483">
        <f>VLOOKUP(H$39,'11'!$B$237:$C$242,2,FALSE)</f>
        <v>0</v>
      </c>
      <c r="I49" s="483">
        <f>VLOOKUP(I$39,'11'!$B$237:$C$242,2,FALSE)</f>
        <v>0</v>
      </c>
      <c r="J49" s="483">
        <f>VLOOKUP(J$39,'11'!$B$237:$C$242,2,FALSE)</f>
        <v>0</v>
      </c>
    </row>
    <row r="52" spans="1:10" x14ac:dyDescent="0.25">
      <c r="C52" s="592" t="s">
        <v>1611</v>
      </c>
    </row>
    <row r="53" spans="1:10" x14ac:dyDescent="0.25">
      <c r="C53" s="227" t="s">
        <v>1612</v>
      </c>
    </row>
    <row r="54" spans="1:10" x14ac:dyDescent="0.25">
      <c r="C54" s="593" t="s">
        <v>1641</v>
      </c>
    </row>
    <row r="55" spans="1:10" ht="45" x14ac:dyDescent="0.25">
      <c r="C55" s="333" t="s">
        <v>1639</v>
      </c>
    </row>
  </sheetData>
  <phoneticPr fontId="9" type="noConversion"/>
  <dataValidations count="1">
    <dataValidation type="whole" allowBlank="1" showInputMessage="1" showErrorMessage="1" prompt="Įveskite sveiką skaičių. Maksimali reikšmė - 50" sqref="E8:X8" xr:uid="{848805BF-EB1B-4F33-858F-48DDB4A75BB5}">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0A1D-B1CA-48A7-9CE8-A5245B12356B}">
  <sheetPr>
    <tabColor theme="9"/>
  </sheetPr>
  <dimension ref="A1:AE78"/>
  <sheetViews>
    <sheetView zoomScaleNormal="100" workbookViewId="0">
      <selection activeCell="B1" sqref="B1"/>
    </sheetView>
  </sheetViews>
  <sheetFormatPr defaultColWidth="9.140625" defaultRowHeight="15" x14ac:dyDescent="0.25"/>
  <cols>
    <col min="1" max="1" width="8.7109375" style="13" customWidth="1"/>
    <col min="2" max="2" width="12.7109375" style="13" customWidth="1"/>
    <col min="3" max="3" width="70.5703125" style="13" customWidth="1"/>
    <col min="4" max="30" width="11.7109375" style="13" customWidth="1"/>
    <col min="31" max="31" width="32.7109375" style="13" customWidth="1"/>
    <col min="32" max="16384" width="9.140625" style="13"/>
  </cols>
  <sheetData>
    <row r="1" spans="1:31" s="41" customFormat="1" ht="18.75" x14ac:dyDescent="0.25">
      <c r="A1" s="43" t="s">
        <v>242</v>
      </c>
      <c r="B1" s="43" t="str">
        <f>'15'!B1</f>
        <v>Preliminarus VPS įgyvendinimo planas</v>
      </c>
      <c r="C1" s="43"/>
      <c r="D1" s="43"/>
      <c r="F1" s="43"/>
      <c r="G1" s="43"/>
      <c r="H1" s="43"/>
      <c r="I1" s="43"/>
      <c r="J1" s="43"/>
      <c r="K1" s="43"/>
      <c r="L1" s="107" t="s">
        <v>1512</v>
      </c>
      <c r="M1" s="43"/>
      <c r="N1" s="43"/>
      <c r="O1" s="43"/>
      <c r="P1" s="43"/>
      <c r="Q1" s="43"/>
      <c r="R1" s="43"/>
      <c r="S1" s="43"/>
      <c r="T1" s="43"/>
      <c r="U1" s="43"/>
      <c r="V1" s="43"/>
      <c r="W1" s="43"/>
      <c r="X1" s="43"/>
      <c r="Y1" s="43"/>
      <c r="Z1" s="43"/>
      <c r="AA1" s="43"/>
      <c r="AB1" s="43"/>
      <c r="AC1" s="43"/>
      <c r="AD1" s="43"/>
      <c r="AE1" s="43"/>
    </row>
    <row r="2" spans="1:31" x14ac:dyDescent="0.25">
      <c r="A2" s="1"/>
      <c r="B2" s="1"/>
      <c r="C2" s="1"/>
      <c r="D2" s="1"/>
      <c r="E2" s="1"/>
      <c r="F2" s="1"/>
      <c r="G2" s="1"/>
      <c r="H2" s="1"/>
      <c r="I2" s="1"/>
      <c r="J2" s="1"/>
      <c r="K2" s="1"/>
      <c r="L2" s="601" t="s">
        <v>1612</v>
      </c>
      <c r="M2" s="1"/>
      <c r="N2" s="1"/>
      <c r="O2" s="1"/>
      <c r="P2" s="1"/>
      <c r="Q2" s="1"/>
      <c r="R2" s="1"/>
      <c r="S2" s="1"/>
      <c r="T2" s="1"/>
      <c r="U2" s="1"/>
      <c r="V2" s="1"/>
      <c r="W2" s="1"/>
      <c r="X2" s="1"/>
      <c r="Y2" s="1"/>
      <c r="Z2" s="1"/>
      <c r="AA2" s="1"/>
      <c r="AB2" s="1"/>
      <c r="AC2" s="1"/>
      <c r="AD2" s="1"/>
      <c r="AE2" s="1"/>
    </row>
    <row r="3" spans="1:31" x14ac:dyDescent="0.25">
      <c r="A3" s="1"/>
      <c r="B3" s="139" t="s">
        <v>1272</v>
      </c>
      <c r="C3" s="204" t="str">
        <f>'1'!C8</f>
        <v>ŠAKI</v>
      </c>
      <c r="D3" s="1"/>
      <c r="E3" s="1"/>
      <c r="F3" s="1"/>
      <c r="G3" s="1"/>
      <c r="H3" s="1"/>
      <c r="I3" s="1"/>
      <c r="J3" s="1"/>
      <c r="K3" s="1"/>
      <c r="L3" s="602" t="s">
        <v>1658</v>
      </c>
      <c r="M3" s="1"/>
      <c r="N3" s="1"/>
      <c r="O3" s="1"/>
      <c r="P3" s="1"/>
      <c r="Q3" s="1"/>
      <c r="R3" s="1"/>
      <c r="S3" s="1"/>
      <c r="T3" s="1"/>
      <c r="U3" s="1"/>
      <c r="V3" s="1"/>
      <c r="W3" s="1"/>
      <c r="X3" s="1"/>
      <c r="Y3" s="1"/>
      <c r="Z3" s="1"/>
      <c r="AA3" s="1"/>
      <c r="AB3" s="1"/>
      <c r="AC3" s="1"/>
      <c r="AD3" s="1"/>
      <c r="AE3" s="1"/>
    </row>
    <row r="4" spans="1:31" customFormat="1" x14ac:dyDescent="0.25">
      <c r="L4" s="601" t="s">
        <v>1639</v>
      </c>
    </row>
    <row r="5" spans="1:31" ht="45" x14ac:dyDescent="0.25">
      <c r="B5" s="21" t="s">
        <v>54</v>
      </c>
      <c r="C5" s="20" t="s">
        <v>53</v>
      </c>
      <c r="D5" s="772" t="s">
        <v>100</v>
      </c>
      <c r="E5" s="772"/>
      <c r="F5" s="772"/>
      <c r="G5" s="772"/>
      <c r="H5" s="772" t="s">
        <v>101</v>
      </c>
      <c r="I5" s="772"/>
      <c r="J5" s="772"/>
      <c r="K5" s="772"/>
    </row>
    <row r="6" spans="1:31" x14ac:dyDescent="0.25">
      <c r="B6" s="21"/>
      <c r="C6" s="20"/>
      <c r="D6" s="222" t="s">
        <v>96</v>
      </c>
      <c r="E6" s="222" t="s">
        <v>97</v>
      </c>
      <c r="F6" s="222" t="s">
        <v>98</v>
      </c>
      <c r="G6" s="222" t="s">
        <v>99</v>
      </c>
      <c r="H6" s="222" t="s">
        <v>96</v>
      </c>
      <c r="I6" s="222" t="s">
        <v>97</v>
      </c>
      <c r="J6" s="222" t="s">
        <v>98</v>
      </c>
      <c r="K6" s="222" t="s">
        <v>99</v>
      </c>
    </row>
    <row r="7" spans="1:31" x14ac:dyDescent="0.25">
      <c r="B7" s="688" t="s">
        <v>0</v>
      </c>
      <c r="C7" s="183" t="str">
        <f>'7'!C7</f>
        <v>Parama kaimo gyventojų verslo pradžiai</v>
      </c>
      <c r="D7" s="689">
        <f>'15'!G8</f>
        <v>0</v>
      </c>
      <c r="E7" s="689">
        <f>'15'!H8</f>
        <v>0</v>
      </c>
      <c r="F7" s="689">
        <f>'15'!I8</f>
        <v>0</v>
      </c>
      <c r="G7" s="689">
        <f>'15'!J8</f>
        <v>0</v>
      </c>
      <c r="H7" s="689">
        <f>'15'!K8</f>
        <v>140000</v>
      </c>
      <c r="I7" s="689">
        <f>'15'!L8</f>
        <v>0</v>
      </c>
      <c r="J7" s="689">
        <f>'15'!M8</f>
        <v>0</v>
      </c>
      <c r="K7" s="689">
        <f>'15'!N8</f>
        <v>0</v>
      </c>
    </row>
    <row r="8" spans="1:31" x14ac:dyDescent="0.25">
      <c r="B8" s="688" t="s">
        <v>1</v>
      </c>
      <c r="C8" s="183" t="str">
        <f>'7'!C8</f>
        <v>Parama smulkaus verslo kaime plėtrai</v>
      </c>
      <c r="D8" s="689">
        <f>'15'!G9</f>
        <v>0</v>
      </c>
      <c r="E8" s="689">
        <f>'15'!H9</f>
        <v>0</v>
      </c>
      <c r="F8" s="689">
        <f>'15'!I9</f>
        <v>0</v>
      </c>
      <c r="G8" s="689">
        <f>'15'!J9</f>
        <v>0</v>
      </c>
      <c r="H8" s="689">
        <f>'15'!K9</f>
        <v>0</v>
      </c>
      <c r="I8" s="689">
        <f>'15'!L9</f>
        <v>0</v>
      </c>
      <c r="J8" s="689">
        <f>'15'!M9</f>
        <v>210000</v>
      </c>
      <c r="K8" s="689">
        <f>'15'!N9</f>
        <v>0</v>
      </c>
    </row>
    <row r="9" spans="1:31" x14ac:dyDescent="0.25">
      <c r="B9" s="688" t="s">
        <v>2</v>
      </c>
      <c r="C9" s="183" t="str">
        <f>'7'!C9</f>
        <v>Privataus ir viešojo sektoriaus  bendradarbiavimo plėtra</v>
      </c>
      <c r="D9" s="689">
        <f>'15'!G10</f>
        <v>0</v>
      </c>
      <c r="E9" s="689">
        <f>'15'!H10</f>
        <v>0</v>
      </c>
      <c r="F9" s="689">
        <f>'15'!I10</f>
        <v>0</v>
      </c>
      <c r="G9" s="689">
        <f>'15'!J10</f>
        <v>0</v>
      </c>
      <c r="H9" s="689">
        <f>'15'!K10</f>
        <v>0</v>
      </c>
      <c r="I9" s="689">
        <f>'15'!L10</f>
        <v>0</v>
      </c>
      <c r="J9" s="689">
        <f>'15'!M10</f>
        <v>0</v>
      </c>
      <c r="K9" s="689">
        <f>'15'!N10</f>
        <v>0</v>
      </c>
    </row>
    <row r="10" spans="1:31" x14ac:dyDescent="0.25">
      <c r="B10" s="688" t="s">
        <v>3</v>
      </c>
      <c r="C10" s="183" t="str">
        <f>'7'!C10</f>
        <v>Bendruomeninio verslo kūrimas ir plėtra</v>
      </c>
      <c r="D10" s="689">
        <f>'15'!G11</f>
        <v>0</v>
      </c>
      <c r="E10" s="689">
        <f>'15'!H11</f>
        <v>0</v>
      </c>
      <c r="F10" s="689">
        <f>'15'!I11</f>
        <v>0</v>
      </c>
      <c r="G10" s="689">
        <f>'15'!J11</f>
        <v>0</v>
      </c>
      <c r="H10" s="689">
        <f>'15'!K11</f>
        <v>0</v>
      </c>
      <c r="I10" s="689">
        <f>'15'!L11</f>
        <v>0</v>
      </c>
      <c r="J10" s="689">
        <f>'15'!M11</f>
        <v>0</v>
      </c>
      <c r="K10" s="689">
        <f>'15'!N11</f>
        <v>0</v>
      </c>
    </row>
    <row r="11" spans="1:31" ht="30" x14ac:dyDescent="0.25">
      <c r="B11" s="688" t="s">
        <v>4</v>
      </c>
      <c r="C11" s="183" t="str">
        <f>'7'!C11</f>
        <v xml:space="preserve">Kokybiško gyventojų užimtumo ir socialinės integracijos veiklų plėtra per bendruomenių sutelktumą  </v>
      </c>
      <c r="D11" s="689">
        <f>'15'!G12</f>
        <v>0</v>
      </c>
      <c r="E11" s="689">
        <f>'15'!H12</f>
        <v>0</v>
      </c>
      <c r="F11" s="689">
        <f>'15'!I12</f>
        <v>0</v>
      </c>
      <c r="G11" s="689">
        <f>'15'!J12</f>
        <v>0</v>
      </c>
      <c r="H11" s="689">
        <f>'15'!K12</f>
        <v>0</v>
      </c>
      <c r="I11" s="689">
        <f>'15'!L12</f>
        <v>84000</v>
      </c>
      <c r="J11" s="689">
        <f>'15'!M12</f>
        <v>0</v>
      </c>
      <c r="K11" s="689">
        <f>'15'!N12</f>
        <v>0</v>
      </c>
    </row>
    <row r="12" spans="1:31" x14ac:dyDescent="0.25">
      <c r="B12" s="688" t="s">
        <v>5</v>
      </c>
      <c r="C12" s="183" t="str">
        <f>'7'!C12</f>
        <v>Nevyriausybinio sektoriaus gebėjimų stiprinimas</v>
      </c>
      <c r="D12" s="689">
        <f>'15'!G13</f>
        <v>0</v>
      </c>
      <c r="E12" s="689">
        <f>'15'!H13</f>
        <v>0</v>
      </c>
      <c r="F12" s="689">
        <f>'15'!I13</f>
        <v>0</v>
      </c>
      <c r="G12" s="689">
        <f>'15'!J13</f>
        <v>0</v>
      </c>
      <c r="H12" s="689">
        <f>'15'!K13</f>
        <v>36000</v>
      </c>
      <c r="I12" s="689">
        <f>'15'!L13</f>
        <v>0</v>
      </c>
      <c r="J12" s="689">
        <f>'15'!M13</f>
        <v>0</v>
      </c>
      <c r="K12" s="689">
        <f>'15'!N13</f>
        <v>0</v>
      </c>
    </row>
    <row r="13" spans="1:31" x14ac:dyDescent="0.25">
      <c r="B13" s="688" t="s">
        <v>6</v>
      </c>
      <c r="C13" s="183">
        <f>'7'!C13</f>
        <v>0</v>
      </c>
      <c r="D13" s="689">
        <f>'15'!G14</f>
        <v>0</v>
      </c>
      <c r="E13" s="689">
        <f>'15'!H14</f>
        <v>0</v>
      </c>
      <c r="F13" s="689">
        <f>'15'!I14</f>
        <v>0</v>
      </c>
      <c r="G13" s="689">
        <f>'15'!J14</f>
        <v>0</v>
      </c>
      <c r="H13" s="689">
        <f>'15'!K14</f>
        <v>0</v>
      </c>
      <c r="I13" s="689">
        <f>'15'!L14</f>
        <v>0</v>
      </c>
      <c r="J13" s="689">
        <f>'15'!M14</f>
        <v>0</v>
      </c>
      <c r="K13" s="689">
        <f>'15'!N14</f>
        <v>0</v>
      </c>
    </row>
    <row r="14" spans="1:31" x14ac:dyDescent="0.25">
      <c r="B14" s="688" t="s">
        <v>7</v>
      </c>
      <c r="C14" s="183">
        <f>'7'!C14</f>
        <v>0</v>
      </c>
      <c r="D14" s="689">
        <f>'15'!G15</f>
        <v>0</v>
      </c>
      <c r="E14" s="689">
        <f>'15'!H15</f>
        <v>0</v>
      </c>
      <c r="F14" s="689">
        <f>'15'!I15</f>
        <v>0</v>
      </c>
      <c r="G14" s="689">
        <f>'15'!J15</f>
        <v>0</v>
      </c>
      <c r="H14" s="689">
        <f>'15'!K15</f>
        <v>0</v>
      </c>
      <c r="I14" s="689">
        <f>'15'!L15</f>
        <v>0</v>
      </c>
      <c r="J14" s="689">
        <f>'15'!M15</f>
        <v>0</v>
      </c>
      <c r="K14" s="689">
        <f>'15'!N15</f>
        <v>0</v>
      </c>
    </row>
    <row r="15" spans="1:31" x14ac:dyDescent="0.25">
      <c r="B15" s="688" t="s">
        <v>8</v>
      </c>
      <c r="C15" s="183">
        <f>'7'!C15</f>
        <v>0</v>
      </c>
      <c r="D15" s="689">
        <f>'15'!G16</f>
        <v>0</v>
      </c>
      <c r="E15" s="689">
        <f>'15'!H16</f>
        <v>0</v>
      </c>
      <c r="F15" s="689">
        <f>'15'!I16</f>
        <v>0</v>
      </c>
      <c r="G15" s="689">
        <f>'15'!J16</f>
        <v>0</v>
      </c>
      <c r="H15" s="689">
        <f>'15'!K16</f>
        <v>0</v>
      </c>
      <c r="I15" s="689">
        <f>'15'!L16</f>
        <v>0</v>
      </c>
      <c r="J15" s="689">
        <f>'15'!M16</f>
        <v>0</v>
      </c>
      <c r="K15" s="689">
        <f>'15'!N16</f>
        <v>0</v>
      </c>
    </row>
    <row r="16" spans="1:31" x14ac:dyDescent="0.25">
      <c r="B16" s="688" t="s">
        <v>9</v>
      </c>
      <c r="C16" s="183">
        <f>'7'!C16</f>
        <v>0</v>
      </c>
      <c r="D16" s="689">
        <f>'15'!G17</f>
        <v>0</v>
      </c>
      <c r="E16" s="689">
        <f>'15'!H17</f>
        <v>0</v>
      </c>
      <c r="F16" s="689">
        <f>'15'!I17</f>
        <v>0</v>
      </c>
      <c r="G16" s="689">
        <f>'15'!J17</f>
        <v>0</v>
      </c>
      <c r="H16" s="689">
        <f>'15'!K17</f>
        <v>0</v>
      </c>
      <c r="I16" s="689">
        <f>'15'!L17</f>
        <v>0</v>
      </c>
      <c r="J16" s="689">
        <f>'15'!M17</f>
        <v>0</v>
      </c>
      <c r="K16" s="689">
        <f>'15'!N17</f>
        <v>0</v>
      </c>
    </row>
    <row r="17" spans="2:11" x14ac:dyDescent="0.25">
      <c r="B17" s="688" t="s">
        <v>43</v>
      </c>
      <c r="C17" s="183">
        <f>'7'!C17</f>
        <v>0</v>
      </c>
      <c r="D17" s="689">
        <f>'15'!G18</f>
        <v>0</v>
      </c>
      <c r="E17" s="689">
        <f>'15'!H18</f>
        <v>0</v>
      </c>
      <c r="F17" s="689">
        <f>'15'!I18</f>
        <v>0</v>
      </c>
      <c r="G17" s="689">
        <f>'15'!J18</f>
        <v>0</v>
      </c>
      <c r="H17" s="689">
        <f>'15'!K18</f>
        <v>0</v>
      </c>
      <c r="I17" s="689">
        <f>'15'!L18</f>
        <v>0</v>
      </c>
      <c r="J17" s="689">
        <f>'15'!M18</f>
        <v>0</v>
      </c>
      <c r="K17" s="689">
        <f>'15'!N18</f>
        <v>0</v>
      </c>
    </row>
    <row r="18" spans="2:11" x14ac:dyDescent="0.25">
      <c r="B18" s="688" t="s">
        <v>44</v>
      </c>
      <c r="C18" s="183">
        <f>'7'!C18</f>
        <v>0</v>
      </c>
      <c r="D18" s="689">
        <f>'15'!G19</f>
        <v>0</v>
      </c>
      <c r="E18" s="689">
        <f>'15'!H19</f>
        <v>0</v>
      </c>
      <c r="F18" s="689">
        <f>'15'!I19</f>
        <v>0</v>
      </c>
      <c r="G18" s="689">
        <f>'15'!J19</f>
        <v>0</v>
      </c>
      <c r="H18" s="689">
        <f>'15'!K19</f>
        <v>0</v>
      </c>
      <c r="I18" s="689">
        <f>'15'!L19</f>
        <v>0</v>
      </c>
      <c r="J18" s="689">
        <f>'15'!M19</f>
        <v>0</v>
      </c>
      <c r="K18" s="689">
        <f>'15'!N19</f>
        <v>0</v>
      </c>
    </row>
    <row r="19" spans="2:11" x14ac:dyDescent="0.25">
      <c r="B19" s="688" t="s">
        <v>45</v>
      </c>
      <c r="C19" s="183">
        <f>'7'!C19</f>
        <v>0</v>
      </c>
      <c r="D19" s="689">
        <f>'15'!G20</f>
        <v>0</v>
      </c>
      <c r="E19" s="689">
        <f>'15'!H20</f>
        <v>0</v>
      </c>
      <c r="F19" s="689">
        <f>'15'!I20</f>
        <v>0</v>
      </c>
      <c r="G19" s="689">
        <f>'15'!J20</f>
        <v>0</v>
      </c>
      <c r="H19" s="689">
        <f>'15'!K20</f>
        <v>0</v>
      </c>
      <c r="I19" s="689">
        <f>'15'!L20</f>
        <v>0</v>
      </c>
      <c r="J19" s="689">
        <f>'15'!M20</f>
        <v>0</v>
      </c>
      <c r="K19" s="689">
        <f>'15'!N20</f>
        <v>0</v>
      </c>
    </row>
    <row r="20" spans="2:11" x14ac:dyDescent="0.25">
      <c r="B20" s="688" t="s">
        <v>46</v>
      </c>
      <c r="C20" s="183">
        <f>'7'!C20</f>
        <v>0</v>
      </c>
      <c r="D20" s="689">
        <f>'15'!G21</f>
        <v>0</v>
      </c>
      <c r="E20" s="689">
        <f>'15'!H21</f>
        <v>0</v>
      </c>
      <c r="F20" s="689">
        <f>'15'!I21</f>
        <v>0</v>
      </c>
      <c r="G20" s="689">
        <f>'15'!J21</f>
        <v>0</v>
      </c>
      <c r="H20" s="689">
        <f>'15'!K21</f>
        <v>0</v>
      </c>
      <c r="I20" s="689">
        <f>'15'!L21</f>
        <v>0</v>
      </c>
      <c r="J20" s="689">
        <f>'15'!M21</f>
        <v>0</v>
      </c>
      <c r="K20" s="689">
        <f>'15'!N21</f>
        <v>0</v>
      </c>
    </row>
    <row r="21" spans="2:11" x14ac:dyDescent="0.25">
      <c r="B21" s="688" t="s">
        <v>47</v>
      </c>
      <c r="C21" s="183">
        <f>'7'!C21</f>
        <v>0</v>
      </c>
      <c r="D21" s="689">
        <f>'15'!G22</f>
        <v>0</v>
      </c>
      <c r="E21" s="689">
        <f>'15'!H22</f>
        <v>0</v>
      </c>
      <c r="F21" s="689">
        <f>'15'!I22</f>
        <v>0</v>
      </c>
      <c r="G21" s="689">
        <f>'15'!J22</f>
        <v>0</v>
      </c>
      <c r="H21" s="689">
        <f>'15'!K22</f>
        <v>0</v>
      </c>
      <c r="I21" s="689">
        <f>'15'!L22</f>
        <v>0</v>
      </c>
      <c r="J21" s="689">
        <f>'15'!M22</f>
        <v>0</v>
      </c>
      <c r="K21" s="689">
        <f>'15'!N22</f>
        <v>0</v>
      </c>
    </row>
    <row r="22" spans="2:11" x14ac:dyDescent="0.25">
      <c r="B22" s="688" t="s">
        <v>48</v>
      </c>
      <c r="C22" s="183">
        <f>'7'!C22</f>
        <v>0</v>
      </c>
      <c r="D22" s="689">
        <f>'15'!G23</f>
        <v>0</v>
      </c>
      <c r="E22" s="689">
        <f>'15'!H23</f>
        <v>0</v>
      </c>
      <c r="F22" s="689">
        <f>'15'!I23</f>
        <v>0</v>
      </c>
      <c r="G22" s="689">
        <f>'15'!J23</f>
        <v>0</v>
      </c>
      <c r="H22" s="689">
        <f>'15'!K23</f>
        <v>0</v>
      </c>
      <c r="I22" s="689">
        <f>'15'!L23</f>
        <v>0</v>
      </c>
      <c r="J22" s="689">
        <f>'15'!M23</f>
        <v>0</v>
      </c>
      <c r="K22" s="689">
        <f>'15'!N23</f>
        <v>0</v>
      </c>
    </row>
    <row r="23" spans="2:11" x14ac:dyDescent="0.25">
      <c r="B23" s="688" t="s">
        <v>49</v>
      </c>
      <c r="C23" s="183">
        <f>'7'!C23</f>
        <v>0</v>
      </c>
      <c r="D23" s="689">
        <f>'15'!G24</f>
        <v>0</v>
      </c>
      <c r="E23" s="689">
        <f>'15'!H24</f>
        <v>0</v>
      </c>
      <c r="F23" s="689">
        <f>'15'!I24</f>
        <v>0</v>
      </c>
      <c r="G23" s="689">
        <f>'15'!J24</f>
        <v>0</v>
      </c>
      <c r="H23" s="689">
        <f>'15'!K24</f>
        <v>0</v>
      </c>
      <c r="I23" s="689">
        <f>'15'!L24</f>
        <v>0</v>
      </c>
      <c r="J23" s="689">
        <f>'15'!M24</f>
        <v>0</v>
      </c>
      <c r="K23" s="689">
        <f>'15'!N24</f>
        <v>0</v>
      </c>
    </row>
    <row r="24" spans="2:11" x14ac:dyDescent="0.25">
      <c r="B24" s="688" t="s">
        <v>50</v>
      </c>
      <c r="C24" s="183">
        <f>'7'!C24</f>
        <v>0</v>
      </c>
      <c r="D24" s="689">
        <f>'15'!G25</f>
        <v>0</v>
      </c>
      <c r="E24" s="689">
        <f>'15'!H25</f>
        <v>0</v>
      </c>
      <c r="F24" s="689">
        <f>'15'!I25</f>
        <v>0</v>
      </c>
      <c r="G24" s="689">
        <f>'15'!J25</f>
        <v>0</v>
      </c>
      <c r="H24" s="689">
        <f>'15'!K25</f>
        <v>0</v>
      </c>
      <c r="I24" s="689">
        <f>'15'!L25</f>
        <v>0</v>
      </c>
      <c r="J24" s="689">
        <f>'15'!M25</f>
        <v>0</v>
      </c>
      <c r="K24" s="689">
        <f>'15'!N25</f>
        <v>0</v>
      </c>
    </row>
    <row r="25" spans="2:11" x14ac:dyDescent="0.25">
      <c r="B25" s="688" t="s">
        <v>51</v>
      </c>
      <c r="C25" s="183">
        <f>'7'!C25</f>
        <v>0</v>
      </c>
      <c r="D25" s="689">
        <f>'15'!G26</f>
        <v>0</v>
      </c>
      <c r="E25" s="689">
        <f>'15'!H26</f>
        <v>0</v>
      </c>
      <c r="F25" s="689">
        <f>'15'!I26</f>
        <v>0</v>
      </c>
      <c r="G25" s="689">
        <f>'15'!J26</f>
        <v>0</v>
      </c>
      <c r="H25" s="689">
        <f>'15'!K26</f>
        <v>0</v>
      </c>
      <c r="I25" s="689">
        <f>'15'!L26</f>
        <v>0</v>
      </c>
      <c r="J25" s="689">
        <f>'15'!M26</f>
        <v>0</v>
      </c>
      <c r="K25" s="689">
        <f>'15'!N26</f>
        <v>0</v>
      </c>
    </row>
    <row r="26" spans="2:11" x14ac:dyDescent="0.25">
      <c r="B26" s="688" t="s">
        <v>52</v>
      </c>
      <c r="C26" s="183">
        <f>'7'!C26</f>
        <v>0</v>
      </c>
      <c r="D26" s="689">
        <f>'15'!G27</f>
        <v>0</v>
      </c>
      <c r="E26" s="689">
        <f>'15'!H27</f>
        <v>0</v>
      </c>
      <c r="F26" s="689">
        <f>'15'!I27</f>
        <v>0</v>
      </c>
      <c r="G26" s="689">
        <f>'15'!J27</f>
        <v>0</v>
      </c>
      <c r="H26" s="689">
        <f>'15'!K27</f>
        <v>0</v>
      </c>
      <c r="I26" s="689">
        <f>'15'!L27</f>
        <v>0</v>
      </c>
      <c r="J26" s="689">
        <f>'15'!M27</f>
        <v>0</v>
      </c>
      <c r="K26" s="689">
        <f>'15'!N27</f>
        <v>0</v>
      </c>
    </row>
    <row r="27" spans="2:11" x14ac:dyDescent="0.25">
      <c r="B27" s="23"/>
      <c r="C27" s="23" t="s">
        <v>160</v>
      </c>
      <c r="D27" s="691">
        <f>'15'!G28</f>
        <v>0</v>
      </c>
      <c r="E27" s="691">
        <f>'15'!H28</f>
        <v>0</v>
      </c>
      <c r="F27" s="691">
        <f>'15'!I28</f>
        <v>0</v>
      </c>
      <c r="G27" s="691">
        <f>'15'!J28</f>
        <v>0</v>
      </c>
      <c r="H27" s="691">
        <f>'15'!K28</f>
        <v>176000</v>
      </c>
      <c r="I27" s="691">
        <f>'15'!L28</f>
        <v>84000</v>
      </c>
      <c r="J27" s="691">
        <f>'15'!M28</f>
        <v>210000</v>
      </c>
      <c r="K27" s="691">
        <f>'15'!N28</f>
        <v>0</v>
      </c>
    </row>
    <row r="28" spans="2:11" ht="30" customHeight="1" x14ac:dyDescent="0.25">
      <c r="B28" s="692" t="s">
        <v>1295</v>
      </c>
      <c r="C28" s="771" t="str">
        <f>'15'!C29</f>
        <v>Faktinis kvietimų skaičius konkrečiais metais gali nesutapti su lentelėje nurodytu. Konkrečių metų kvietimai suplanuojami rengiant metinį kvietimų grafiką, kuris skelbiamas VVG svetainėje.</v>
      </c>
      <c r="D28" s="771"/>
      <c r="E28" s="771"/>
      <c r="F28" s="771"/>
      <c r="G28" s="771"/>
      <c r="H28" s="771"/>
      <c r="I28" s="771"/>
      <c r="J28" s="771"/>
      <c r="K28" s="771"/>
    </row>
    <row r="29" spans="2:11" ht="15.75" customHeight="1" x14ac:dyDescent="0.25"/>
    <row r="30" spans="2:11" ht="45" x14ac:dyDescent="0.25">
      <c r="B30" s="21" t="s">
        <v>54</v>
      </c>
      <c r="C30" s="20" t="s">
        <v>53</v>
      </c>
      <c r="D30" s="772" t="s">
        <v>102</v>
      </c>
      <c r="E30" s="772"/>
      <c r="F30" s="772"/>
      <c r="G30" s="772"/>
      <c r="H30" s="772" t="s">
        <v>103</v>
      </c>
      <c r="I30" s="772"/>
      <c r="J30" s="772"/>
      <c r="K30" s="772"/>
    </row>
    <row r="31" spans="2:11" x14ac:dyDescent="0.25">
      <c r="B31" s="21"/>
      <c r="C31" s="20"/>
      <c r="D31" s="222" t="s">
        <v>96</v>
      </c>
      <c r="E31" s="222" t="s">
        <v>97</v>
      </c>
      <c r="F31" s="222" t="s">
        <v>98</v>
      </c>
      <c r="G31" s="222" t="s">
        <v>99</v>
      </c>
      <c r="H31" s="222" t="s">
        <v>96</v>
      </c>
      <c r="I31" s="222" t="s">
        <v>97</v>
      </c>
      <c r="J31" s="222" t="s">
        <v>98</v>
      </c>
      <c r="K31" s="222" t="s">
        <v>99</v>
      </c>
    </row>
    <row r="32" spans="2:11" x14ac:dyDescent="0.25">
      <c r="B32" s="688" t="s">
        <v>0</v>
      </c>
      <c r="C32" s="183" t="str">
        <f>C7</f>
        <v>Parama kaimo gyventojų verslo pradžiai</v>
      </c>
      <c r="D32" s="689">
        <f>'15'!O8</f>
        <v>0</v>
      </c>
      <c r="E32" s="689">
        <f>'15'!P8</f>
        <v>0</v>
      </c>
      <c r="F32" s="689">
        <f>'15'!Q8</f>
        <v>0</v>
      </c>
      <c r="G32" s="689">
        <f>'15'!R8</f>
        <v>0</v>
      </c>
      <c r="H32" s="689">
        <f>'15'!S8</f>
        <v>140000</v>
      </c>
      <c r="I32" s="689">
        <f>'15'!T8</f>
        <v>0</v>
      </c>
      <c r="J32" s="689">
        <f>'15'!U8</f>
        <v>0</v>
      </c>
      <c r="K32" s="689">
        <f>'15'!V8</f>
        <v>0</v>
      </c>
    </row>
    <row r="33" spans="2:11" x14ac:dyDescent="0.25">
      <c r="B33" s="688" t="s">
        <v>1</v>
      </c>
      <c r="C33" s="183" t="str">
        <f t="shared" ref="C33:C51" si="0">C8</f>
        <v>Parama smulkaus verslo kaime plėtrai</v>
      </c>
      <c r="D33" s="689">
        <f>'15'!O9</f>
        <v>0</v>
      </c>
      <c r="E33" s="689">
        <f>'15'!P9</f>
        <v>0</v>
      </c>
      <c r="F33" s="689">
        <f>'15'!Q9</f>
        <v>0</v>
      </c>
      <c r="G33" s="689">
        <f>'15'!R9</f>
        <v>0</v>
      </c>
      <c r="H33" s="689">
        <f>'15'!S9</f>
        <v>0</v>
      </c>
      <c r="I33" s="689">
        <f>'15'!T9</f>
        <v>0</v>
      </c>
      <c r="J33" s="689">
        <f>'15'!U9</f>
        <v>210000</v>
      </c>
      <c r="K33" s="689">
        <f>'15'!V9</f>
        <v>0</v>
      </c>
    </row>
    <row r="34" spans="2:11" x14ac:dyDescent="0.25">
      <c r="B34" s="688" t="s">
        <v>2</v>
      </c>
      <c r="C34" s="183" t="str">
        <f t="shared" si="0"/>
        <v>Privataus ir viešojo sektoriaus  bendradarbiavimo plėtra</v>
      </c>
      <c r="D34" s="689">
        <f>'15'!O10</f>
        <v>98506.4</v>
      </c>
      <c r="E34" s="689">
        <f>'15'!P10</f>
        <v>0</v>
      </c>
      <c r="F34" s="689">
        <f>'15'!Q10</f>
        <v>0</v>
      </c>
      <c r="G34" s="689">
        <f>'15'!R10</f>
        <v>0</v>
      </c>
      <c r="H34" s="689">
        <f>'15'!S10</f>
        <v>0</v>
      </c>
      <c r="I34" s="689">
        <f>'15'!T10</f>
        <v>0</v>
      </c>
      <c r="J34" s="689">
        <f>'15'!U10</f>
        <v>0</v>
      </c>
      <c r="K34" s="689">
        <f>'15'!V10</f>
        <v>0</v>
      </c>
    </row>
    <row r="35" spans="2:11" x14ac:dyDescent="0.25">
      <c r="B35" s="688" t="s">
        <v>3</v>
      </c>
      <c r="C35" s="183" t="str">
        <f t="shared" si="0"/>
        <v>Bendruomeninio verslo kūrimas ir plėtra</v>
      </c>
      <c r="D35" s="689">
        <f>'15'!O11</f>
        <v>0</v>
      </c>
      <c r="E35" s="689">
        <f>'15'!P11</f>
        <v>135000</v>
      </c>
      <c r="F35" s="689">
        <f>'15'!Q11</f>
        <v>0</v>
      </c>
      <c r="G35" s="689">
        <f>'15'!R11</f>
        <v>0</v>
      </c>
      <c r="H35" s="689">
        <f>'15'!S11</f>
        <v>0</v>
      </c>
      <c r="I35" s="689">
        <f>'15'!T11</f>
        <v>135000</v>
      </c>
      <c r="J35" s="689">
        <f>'15'!U11</f>
        <v>0</v>
      </c>
      <c r="K35" s="689">
        <f>'15'!V11</f>
        <v>0</v>
      </c>
    </row>
    <row r="36" spans="2:11" ht="30" x14ac:dyDescent="0.25">
      <c r="B36" s="688" t="s">
        <v>4</v>
      </c>
      <c r="C36" s="183" t="str">
        <f t="shared" si="0"/>
        <v xml:space="preserve">Kokybiško gyventojų užimtumo ir socialinės integracijos veiklų plėtra per bendruomenių sutelktumą  </v>
      </c>
      <c r="D36" s="689">
        <f>'15'!O12</f>
        <v>0</v>
      </c>
      <c r="E36" s="689">
        <f>'15'!P12</f>
        <v>0</v>
      </c>
      <c r="F36" s="689">
        <f>'15'!Q12</f>
        <v>0</v>
      </c>
      <c r="G36" s="689">
        <f>'15'!R12</f>
        <v>0</v>
      </c>
      <c r="H36" s="689">
        <f>'15'!S12</f>
        <v>0</v>
      </c>
      <c r="I36" s="689">
        <f>'15'!T12</f>
        <v>84000</v>
      </c>
      <c r="J36" s="689">
        <f>'15'!U12</f>
        <v>0</v>
      </c>
      <c r="K36" s="689">
        <f>'15'!V12</f>
        <v>0</v>
      </c>
    </row>
    <row r="37" spans="2:11" x14ac:dyDescent="0.25">
      <c r="B37" s="688" t="s">
        <v>5</v>
      </c>
      <c r="C37" s="183" t="str">
        <f t="shared" si="0"/>
        <v>Nevyriausybinio sektoriaus gebėjimų stiprinimas</v>
      </c>
      <c r="D37" s="689">
        <f>'15'!O13</f>
        <v>0</v>
      </c>
      <c r="E37" s="689">
        <f>'15'!P13</f>
        <v>0</v>
      </c>
      <c r="F37" s="689">
        <f>'15'!Q13</f>
        <v>0</v>
      </c>
      <c r="G37" s="689">
        <f>'15'!R13</f>
        <v>0</v>
      </c>
      <c r="H37" s="689">
        <f>'15'!S13</f>
        <v>36000</v>
      </c>
      <c r="I37" s="689">
        <f>'15'!T13</f>
        <v>0</v>
      </c>
      <c r="J37" s="689">
        <f>'15'!U13</f>
        <v>0</v>
      </c>
      <c r="K37" s="689">
        <f>'15'!V13</f>
        <v>0</v>
      </c>
    </row>
    <row r="38" spans="2:11" x14ac:dyDescent="0.25">
      <c r="B38" s="688" t="s">
        <v>6</v>
      </c>
      <c r="C38" s="183">
        <f t="shared" si="0"/>
        <v>0</v>
      </c>
      <c r="D38" s="689">
        <f>'15'!O14</f>
        <v>0</v>
      </c>
      <c r="E38" s="689">
        <f>'15'!P14</f>
        <v>0</v>
      </c>
      <c r="F38" s="689">
        <f>'15'!Q14</f>
        <v>0</v>
      </c>
      <c r="G38" s="689">
        <f>'15'!R14</f>
        <v>0</v>
      </c>
      <c r="H38" s="689">
        <f>'15'!S14</f>
        <v>0</v>
      </c>
      <c r="I38" s="689">
        <f>'15'!T14</f>
        <v>0</v>
      </c>
      <c r="J38" s="689">
        <f>'15'!U14</f>
        <v>0</v>
      </c>
      <c r="K38" s="689">
        <f>'15'!V14</f>
        <v>0</v>
      </c>
    </row>
    <row r="39" spans="2:11" x14ac:dyDescent="0.25">
      <c r="B39" s="688" t="s">
        <v>7</v>
      </c>
      <c r="C39" s="183">
        <f t="shared" si="0"/>
        <v>0</v>
      </c>
      <c r="D39" s="689">
        <f>'15'!O15</f>
        <v>0</v>
      </c>
      <c r="E39" s="689">
        <f>'15'!P15</f>
        <v>0</v>
      </c>
      <c r="F39" s="689">
        <f>'15'!Q15</f>
        <v>0</v>
      </c>
      <c r="G39" s="689">
        <f>'15'!R15</f>
        <v>0</v>
      </c>
      <c r="H39" s="689">
        <f>'15'!S15</f>
        <v>0</v>
      </c>
      <c r="I39" s="689">
        <f>'15'!T15</f>
        <v>0</v>
      </c>
      <c r="J39" s="689">
        <f>'15'!U15</f>
        <v>0</v>
      </c>
      <c r="K39" s="689">
        <f>'15'!V15</f>
        <v>0</v>
      </c>
    </row>
    <row r="40" spans="2:11" x14ac:dyDescent="0.25">
      <c r="B40" s="688" t="s">
        <v>8</v>
      </c>
      <c r="C40" s="183">
        <f t="shared" si="0"/>
        <v>0</v>
      </c>
      <c r="D40" s="689">
        <f>'15'!O16</f>
        <v>0</v>
      </c>
      <c r="E40" s="689">
        <f>'15'!P16</f>
        <v>0</v>
      </c>
      <c r="F40" s="689">
        <f>'15'!Q16</f>
        <v>0</v>
      </c>
      <c r="G40" s="689">
        <f>'15'!R16</f>
        <v>0</v>
      </c>
      <c r="H40" s="689">
        <f>'15'!S16</f>
        <v>0</v>
      </c>
      <c r="I40" s="689">
        <f>'15'!T16</f>
        <v>0</v>
      </c>
      <c r="J40" s="689">
        <f>'15'!U16</f>
        <v>0</v>
      </c>
      <c r="K40" s="689">
        <f>'15'!V16</f>
        <v>0</v>
      </c>
    </row>
    <row r="41" spans="2:11" x14ac:dyDescent="0.25">
      <c r="B41" s="688" t="s">
        <v>9</v>
      </c>
      <c r="C41" s="183">
        <f t="shared" si="0"/>
        <v>0</v>
      </c>
      <c r="D41" s="689">
        <f>'15'!O17</f>
        <v>0</v>
      </c>
      <c r="E41" s="689">
        <f>'15'!P17</f>
        <v>0</v>
      </c>
      <c r="F41" s="689">
        <f>'15'!Q17</f>
        <v>0</v>
      </c>
      <c r="G41" s="689">
        <f>'15'!R17</f>
        <v>0</v>
      </c>
      <c r="H41" s="689">
        <f>'15'!S17</f>
        <v>0</v>
      </c>
      <c r="I41" s="689">
        <f>'15'!T17</f>
        <v>0</v>
      </c>
      <c r="J41" s="689">
        <f>'15'!U17</f>
        <v>0</v>
      </c>
      <c r="K41" s="689">
        <f>'15'!V17</f>
        <v>0</v>
      </c>
    </row>
    <row r="42" spans="2:11" x14ac:dyDescent="0.25">
      <c r="B42" s="688" t="s">
        <v>43</v>
      </c>
      <c r="C42" s="183">
        <f t="shared" si="0"/>
        <v>0</v>
      </c>
      <c r="D42" s="689">
        <f>'15'!O18</f>
        <v>0</v>
      </c>
      <c r="E42" s="689">
        <f>'15'!P18</f>
        <v>0</v>
      </c>
      <c r="F42" s="689">
        <f>'15'!Q18</f>
        <v>0</v>
      </c>
      <c r="G42" s="689">
        <f>'15'!R18</f>
        <v>0</v>
      </c>
      <c r="H42" s="689">
        <f>'15'!S18</f>
        <v>0</v>
      </c>
      <c r="I42" s="689">
        <f>'15'!T18</f>
        <v>0</v>
      </c>
      <c r="J42" s="689">
        <f>'15'!U18</f>
        <v>0</v>
      </c>
      <c r="K42" s="689">
        <f>'15'!V18</f>
        <v>0</v>
      </c>
    </row>
    <row r="43" spans="2:11" x14ac:dyDescent="0.25">
      <c r="B43" s="688" t="s">
        <v>44</v>
      </c>
      <c r="C43" s="183">
        <f t="shared" si="0"/>
        <v>0</v>
      </c>
      <c r="D43" s="689">
        <f>'15'!O19</f>
        <v>0</v>
      </c>
      <c r="E43" s="689">
        <f>'15'!P19</f>
        <v>0</v>
      </c>
      <c r="F43" s="689">
        <f>'15'!Q19</f>
        <v>0</v>
      </c>
      <c r="G43" s="689">
        <f>'15'!R19</f>
        <v>0</v>
      </c>
      <c r="H43" s="689">
        <f>'15'!S19</f>
        <v>0</v>
      </c>
      <c r="I43" s="689">
        <f>'15'!T19</f>
        <v>0</v>
      </c>
      <c r="J43" s="689">
        <f>'15'!U19</f>
        <v>0</v>
      </c>
      <c r="K43" s="689">
        <f>'15'!V19</f>
        <v>0</v>
      </c>
    </row>
    <row r="44" spans="2:11" x14ac:dyDescent="0.25">
      <c r="B44" s="688" t="s">
        <v>45</v>
      </c>
      <c r="C44" s="183">
        <f t="shared" si="0"/>
        <v>0</v>
      </c>
      <c r="D44" s="689">
        <f>'15'!O20</f>
        <v>0</v>
      </c>
      <c r="E44" s="689">
        <f>'15'!P20</f>
        <v>0</v>
      </c>
      <c r="F44" s="689">
        <f>'15'!Q20</f>
        <v>0</v>
      </c>
      <c r="G44" s="689">
        <f>'15'!R20</f>
        <v>0</v>
      </c>
      <c r="H44" s="689">
        <f>'15'!S20</f>
        <v>0</v>
      </c>
      <c r="I44" s="689">
        <f>'15'!T20</f>
        <v>0</v>
      </c>
      <c r="J44" s="689">
        <f>'15'!U20</f>
        <v>0</v>
      </c>
      <c r="K44" s="689">
        <f>'15'!V20</f>
        <v>0</v>
      </c>
    </row>
    <row r="45" spans="2:11" x14ac:dyDescent="0.25">
      <c r="B45" s="688" t="s">
        <v>46</v>
      </c>
      <c r="C45" s="183">
        <f t="shared" si="0"/>
        <v>0</v>
      </c>
      <c r="D45" s="689">
        <f>'15'!O21</f>
        <v>0</v>
      </c>
      <c r="E45" s="689">
        <f>'15'!P21</f>
        <v>0</v>
      </c>
      <c r="F45" s="689">
        <f>'15'!Q21</f>
        <v>0</v>
      </c>
      <c r="G45" s="689">
        <f>'15'!R21</f>
        <v>0</v>
      </c>
      <c r="H45" s="689">
        <f>'15'!S21</f>
        <v>0</v>
      </c>
      <c r="I45" s="689">
        <f>'15'!T21</f>
        <v>0</v>
      </c>
      <c r="J45" s="689">
        <f>'15'!U21</f>
        <v>0</v>
      </c>
      <c r="K45" s="689">
        <f>'15'!V21</f>
        <v>0</v>
      </c>
    </row>
    <row r="46" spans="2:11" x14ac:dyDescent="0.25">
      <c r="B46" s="688" t="s">
        <v>47</v>
      </c>
      <c r="C46" s="183">
        <f t="shared" si="0"/>
        <v>0</v>
      </c>
      <c r="D46" s="689">
        <f>'15'!O22</f>
        <v>0</v>
      </c>
      <c r="E46" s="689">
        <f>'15'!P22</f>
        <v>0</v>
      </c>
      <c r="F46" s="689">
        <f>'15'!Q22</f>
        <v>0</v>
      </c>
      <c r="G46" s="689">
        <f>'15'!R22</f>
        <v>0</v>
      </c>
      <c r="H46" s="689">
        <f>'15'!S22</f>
        <v>0</v>
      </c>
      <c r="I46" s="689">
        <f>'15'!T22</f>
        <v>0</v>
      </c>
      <c r="J46" s="689">
        <f>'15'!U22</f>
        <v>0</v>
      </c>
      <c r="K46" s="689">
        <f>'15'!V22</f>
        <v>0</v>
      </c>
    </row>
    <row r="47" spans="2:11" x14ac:dyDescent="0.25">
      <c r="B47" s="688" t="s">
        <v>48</v>
      </c>
      <c r="C47" s="183">
        <f t="shared" si="0"/>
        <v>0</v>
      </c>
      <c r="D47" s="689">
        <f>'15'!O23</f>
        <v>0</v>
      </c>
      <c r="E47" s="689">
        <f>'15'!P23</f>
        <v>0</v>
      </c>
      <c r="F47" s="689">
        <f>'15'!Q23</f>
        <v>0</v>
      </c>
      <c r="G47" s="689">
        <f>'15'!R23</f>
        <v>0</v>
      </c>
      <c r="H47" s="689">
        <f>'15'!S23</f>
        <v>0</v>
      </c>
      <c r="I47" s="689">
        <f>'15'!T23</f>
        <v>0</v>
      </c>
      <c r="J47" s="689">
        <f>'15'!U23</f>
        <v>0</v>
      </c>
      <c r="K47" s="689">
        <f>'15'!V23</f>
        <v>0</v>
      </c>
    </row>
    <row r="48" spans="2:11" x14ac:dyDescent="0.25">
      <c r="B48" s="688" t="s">
        <v>49</v>
      </c>
      <c r="C48" s="183">
        <f t="shared" si="0"/>
        <v>0</v>
      </c>
      <c r="D48" s="689">
        <f>'15'!O24</f>
        <v>0</v>
      </c>
      <c r="E48" s="689">
        <f>'15'!P24</f>
        <v>0</v>
      </c>
      <c r="F48" s="689">
        <f>'15'!Q24</f>
        <v>0</v>
      </c>
      <c r="G48" s="689">
        <f>'15'!R24</f>
        <v>0</v>
      </c>
      <c r="H48" s="689">
        <f>'15'!S24</f>
        <v>0</v>
      </c>
      <c r="I48" s="689">
        <f>'15'!T24</f>
        <v>0</v>
      </c>
      <c r="J48" s="689">
        <f>'15'!U24</f>
        <v>0</v>
      </c>
      <c r="K48" s="689">
        <f>'15'!V24</f>
        <v>0</v>
      </c>
    </row>
    <row r="49" spans="2:11" x14ac:dyDescent="0.25">
      <c r="B49" s="688" t="s">
        <v>50</v>
      </c>
      <c r="C49" s="183">
        <f t="shared" si="0"/>
        <v>0</v>
      </c>
      <c r="D49" s="689">
        <f>'15'!O25</f>
        <v>0</v>
      </c>
      <c r="E49" s="689">
        <f>'15'!P25</f>
        <v>0</v>
      </c>
      <c r="F49" s="689">
        <f>'15'!Q25</f>
        <v>0</v>
      </c>
      <c r="G49" s="689">
        <f>'15'!R25</f>
        <v>0</v>
      </c>
      <c r="H49" s="689">
        <f>'15'!S25</f>
        <v>0</v>
      </c>
      <c r="I49" s="689">
        <f>'15'!T25</f>
        <v>0</v>
      </c>
      <c r="J49" s="689">
        <f>'15'!U25</f>
        <v>0</v>
      </c>
      <c r="K49" s="689">
        <f>'15'!V25</f>
        <v>0</v>
      </c>
    </row>
    <row r="50" spans="2:11" x14ac:dyDescent="0.25">
      <c r="B50" s="688" t="s">
        <v>51</v>
      </c>
      <c r="C50" s="183">
        <f t="shared" si="0"/>
        <v>0</v>
      </c>
      <c r="D50" s="689">
        <f>'15'!O26</f>
        <v>0</v>
      </c>
      <c r="E50" s="689">
        <f>'15'!P26</f>
        <v>0</v>
      </c>
      <c r="F50" s="689">
        <f>'15'!Q26</f>
        <v>0</v>
      </c>
      <c r="G50" s="689">
        <f>'15'!R26</f>
        <v>0</v>
      </c>
      <c r="H50" s="689">
        <f>'15'!S26</f>
        <v>0</v>
      </c>
      <c r="I50" s="689">
        <f>'15'!T26</f>
        <v>0</v>
      </c>
      <c r="J50" s="689">
        <f>'15'!U26</f>
        <v>0</v>
      </c>
      <c r="K50" s="689">
        <f>'15'!V26</f>
        <v>0</v>
      </c>
    </row>
    <row r="51" spans="2:11" x14ac:dyDescent="0.25">
      <c r="B51" s="688" t="s">
        <v>52</v>
      </c>
      <c r="C51" s="183">
        <f t="shared" si="0"/>
        <v>0</v>
      </c>
      <c r="D51" s="689">
        <f>'15'!O27</f>
        <v>0</v>
      </c>
      <c r="E51" s="689">
        <f>'15'!P27</f>
        <v>0</v>
      </c>
      <c r="F51" s="689">
        <f>'15'!Q27</f>
        <v>0</v>
      </c>
      <c r="G51" s="689">
        <f>'15'!R27</f>
        <v>0</v>
      </c>
      <c r="H51" s="689">
        <f>'15'!S27</f>
        <v>0</v>
      </c>
      <c r="I51" s="689">
        <f>'15'!T27</f>
        <v>0</v>
      </c>
      <c r="J51" s="689">
        <f>'15'!U27</f>
        <v>0</v>
      </c>
      <c r="K51" s="689">
        <f>'15'!V27</f>
        <v>0</v>
      </c>
    </row>
    <row r="52" spans="2:11" x14ac:dyDescent="0.25">
      <c r="B52" s="30"/>
      <c r="C52" s="30" t="s">
        <v>160</v>
      </c>
      <c r="D52" s="690">
        <f>'15'!O28</f>
        <v>98506.4</v>
      </c>
      <c r="E52" s="690">
        <f>'15'!P28</f>
        <v>135000</v>
      </c>
      <c r="F52" s="690">
        <f>'15'!Q28</f>
        <v>0</v>
      </c>
      <c r="G52" s="690">
        <f>'15'!R28</f>
        <v>0</v>
      </c>
      <c r="H52" s="690">
        <f>'15'!S28</f>
        <v>176000</v>
      </c>
      <c r="I52" s="690">
        <f>'15'!T28</f>
        <v>219000</v>
      </c>
      <c r="J52" s="690">
        <f>'15'!U28</f>
        <v>210000</v>
      </c>
      <c r="K52" s="690">
        <f>'15'!V28</f>
        <v>0</v>
      </c>
    </row>
    <row r="53" spans="2:11" ht="30" customHeight="1" x14ac:dyDescent="0.25">
      <c r="B53" s="692" t="s">
        <v>1295</v>
      </c>
      <c r="C53" s="771" t="str">
        <f>'15'!C29</f>
        <v>Faktinis kvietimų skaičius konkrečiais metais gali nesutapti su lentelėje nurodytu. Konkrečių metų kvietimai suplanuojami rengiant metinį kvietimų grafiką, kuris skelbiamas VVG svetainėje.</v>
      </c>
      <c r="D53" s="771"/>
      <c r="E53" s="771"/>
      <c r="F53" s="771"/>
      <c r="G53" s="771"/>
      <c r="H53" s="771"/>
      <c r="I53" s="771"/>
      <c r="J53" s="771"/>
      <c r="K53" s="771"/>
    </row>
    <row r="55" spans="2:11" ht="45" x14ac:dyDescent="0.25">
      <c r="B55" s="21" t="s">
        <v>54</v>
      </c>
      <c r="C55" s="20" t="s">
        <v>53</v>
      </c>
      <c r="D55" s="772" t="s">
        <v>104</v>
      </c>
      <c r="E55" s="772"/>
      <c r="F55" s="772"/>
      <c r="G55" s="772"/>
      <c r="H55" s="772" t="s">
        <v>105</v>
      </c>
      <c r="I55" s="772"/>
      <c r="J55" s="772"/>
      <c r="K55" s="772"/>
    </row>
    <row r="56" spans="2:11" x14ac:dyDescent="0.25">
      <c r="B56" s="21"/>
      <c r="C56" s="20"/>
      <c r="D56" s="222" t="s">
        <v>96</v>
      </c>
      <c r="E56" s="222" t="s">
        <v>97</v>
      </c>
      <c r="F56" s="222" t="s">
        <v>98</v>
      </c>
      <c r="G56" s="222" t="s">
        <v>99</v>
      </c>
      <c r="H56" s="222" t="s">
        <v>96</v>
      </c>
      <c r="I56" s="222" t="s">
        <v>97</v>
      </c>
      <c r="J56" s="222" t="s">
        <v>98</v>
      </c>
      <c r="K56" s="222" t="s">
        <v>99</v>
      </c>
    </row>
    <row r="57" spans="2:11" x14ac:dyDescent="0.25">
      <c r="B57" s="688" t="s">
        <v>0</v>
      </c>
      <c r="C57" s="183" t="str">
        <f>C7</f>
        <v>Parama kaimo gyventojų verslo pradžiai</v>
      </c>
      <c r="D57" s="689">
        <f>'15'!W8</f>
        <v>0</v>
      </c>
      <c r="E57" s="689">
        <f>'15'!X8</f>
        <v>0</v>
      </c>
      <c r="F57" s="689">
        <f>'15'!Y8</f>
        <v>0</v>
      </c>
      <c r="G57" s="689">
        <f>'15'!Z8</f>
        <v>0</v>
      </c>
      <c r="H57" s="689">
        <f>'15'!AA8</f>
        <v>0</v>
      </c>
      <c r="I57" s="689">
        <f>'15'!AB8</f>
        <v>0</v>
      </c>
      <c r="J57" s="689">
        <f>'15'!AC8</f>
        <v>0</v>
      </c>
      <c r="K57" s="689">
        <f>'15'!AD8</f>
        <v>0</v>
      </c>
    </row>
    <row r="58" spans="2:11" x14ac:dyDescent="0.25">
      <c r="B58" s="688" t="s">
        <v>1</v>
      </c>
      <c r="C58" s="183" t="str">
        <f t="shared" ref="C58:C76" si="1">C8</f>
        <v>Parama smulkaus verslo kaime plėtrai</v>
      </c>
      <c r="D58" s="689">
        <f>'15'!W9</f>
        <v>0</v>
      </c>
      <c r="E58" s="689">
        <f>'15'!X9</f>
        <v>0</v>
      </c>
      <c r="F58" s="689">
        <f>'15'!Y9</f>
        <v>0</v>
      </c>
      <c r="G58" s="689">
        <f>'15'!Z9</f>
        <v>0</v>
      </c>
      <c r="H58" s="689">
        <f>'15'!AA9</f>
        <v>0</v>
      </c>
      <c r="I58" s="689">
        <f>'15'!AB9</f>
        <v>0</v>
      </c>
      <c r="J58" s="689">
        <f>'15'!AC9</f>
        <v>0</v>
      </c>
      <c r="K58" s="689">
        <f>'15'!AD9</f>
        <v>0</v>
      </c>
    </row>
    <row r="59" spans="2:11" x14ac:dyDescent="0.25">
      <c r="B59" s="688" t="s">
        <v>2</v>
      </c>
      <c r="C59" s="183" t="str">
        <f t="shared" si="1"/>
        <v>Privataus ir viešojo sektoriaus  bendradarbiavimo plėtra</v>
      </c>
      <c r="D59" s="689">
        <f>'15'!W10</f>
        <v>0</v>
      </c>
      <c r="E59" s="689">
        <f>'15'!X10</f>
        <v>0</v>
      </c>
      <c r="F59" s="689">
        <f>'15'!Y10</f>
        <v>0</v>
      </c>
      <c r="G59" s="689">
        <f>'15'!Z10</f>
        <v>0</v>
      </c>
      <c r="H59" s="689">
        <f>'15'!AA10</f>
        <v>0</v>
      </c>
      <c r="I59" s="689">
        <f>'15'!AB10</f>
        <v>0</v>
      </c>
      <c r="J59" s="689">
        <f>'15'!AC10</f>
        <v>0</v>
      </c>
      <c r="K59" s="689">
        <f>'15'!AD10</f>
        <v>0</v>
      </c>
    </row>
    <row r="60" spans="2:11" x14ac:dyDescent="0.25">
      <c r="B60" s="688" t="s">
        <v>3</v>
      </c>
      <c r="C60" s="183" t="str">
        <f t="shared" si="1"/>
        <v>Bendruomeninio verslo kūrimas ir plėtra</v>
      </c>
      <c r="D60" s="689">
        <f>'15'!W11</f>
        <v>0</v>
      </c>
      <c r="E60" s="689">
        <f>'15'!X11</f>
        <v>0</v>
      </c>
      <c r="F60" s="689">
        <f>'15'!Y11</f>
        <v>0</v>
      </c>
      <c r="G60" s="689">
        <f>'15'!Z11</f>
        <v>0</v>
      </c>
      <c r="H60" s="689">
        <f>'15'!AA11</f>
        <v>0</v>
      </c>
      <c r="I60" s="689">
        <f>'15'!AB11</f>
        <v>0</v>
      </c>
      <c r="J60" s="689">
        <f>'15'!AC11</f>
        <v>0</v>
      </c>
      <c r="K60" s="689">
        <f>'15'!AD11</f>
        <v>0</v>
      </c>
    </row>
    <row r="61" spans="2:11" ht="30" x14ac:dyDescent="0.25">
      <c r="B61" s="688" t="s">
        <v>4</v>
      </c>
      <c r="C61" s="183" t="str">
        <f t="shared" si="1"/>
        <v xml:space="preserve">Kokybiško gyventojų užimtumo ir socialinės integracijos veiklų plėtra per bendruomenių sutelktumą  </v>
      </c>
      <c r="D61" s="689">
        <f>'15'!W12</f>
        <v>0</v>
      </c>
      <c r="E61" s="689">
        <f>'15'!X12</f>
        <v>0</v>
      </c>
      <c r="F61" s="689">
        <f>'15'!Y12</f>
        <v>0</v>
      </c>
      <c r="G61" s="689">
        <f>'15'!Z12</f>
        <v>0</v>
      </c>
      <c r="H61" s="689">
        <f>'15'!AA12</f>
        <v>0</v>
      </c>
      <c r="I61" s="689">
        <f>'15'!AB12</f>
        <v>0</v>
      </c>
      <c r="J61" s="689">
        <f>'15'!AC12</f>
        <v>0</v>
      </c>
      <c r="K61" s="689">
        <f>'15'!AD12</f>
        <v>0</v>
      </c>
    </row>
    <row r="62" spans="2:11" x14ac:dyDescent="0.25">
      <c r="B62" s="688" t="s">
        <v>5</v>
      </c>
      <c r="C62" s="183" t="str">
        <f t="shared" si="1"/>
        <v>Nevyriausybinio sektoriaus gebėjimų stiprinimas</v>
      </c>
      <c r="D62" s="689">
        <f>'15'!W13</f>
        <v>0</v>
      </c>
      <c r="E62" s="689">
        <f>'15'!X13</f>
        <v>0</v>
      </c>
      <c r="F62" s="689">
        <f>'15'!Y13</f>
        <v>0</v>
      </c>
      <c r="G62" s="689">
        <f>'15'!Z13</f>
        <v>0</v>
      </c>
      <c r="H62" s="689">
        <f>'15'!AA13</f>
        <v>0</v>
      </c>
      <c r="I62" s="689">
        <f>'15'!AB13</f>
        <v>0</v>
      </c>
      <c r="J62" s="689">
        <f>'15'!AC13</f>
        <v>0</v>
      </c>
      <c r="K62" s="689">
        <f>'15'!AD13</f>
        <v>0</v>
      </c>
    </row>
    <row r="63" spans="2:11" x14ac:dyDescent="0.25">
      <c r="B63" s="688" t="s">
        <v>6</v>
      </c>
      <c r="C63" s="183">
        <f t="shared" si="1"/>
        <v>0</v>
      </c>
      <c r="D63" s="689">
        <f>'15'!W14</f>
        <v>0</v>
      </c>
      <c r="E63" s="689">
        <f>'15'!X14</f>
        <v>0</v>
      </c>
      <c r="F63" s="689">
        <f>'15'!Y14</f>
        <v>0</v>
      </c>
      <c r="G63" s="689">
        <f>'15'!Z14</f>
        <v>0</v>
      </c>
      <c r="H63" s="689">
        <f>'15'!AA14</f>
        <v>0</v>
      </c>
      <c r="I63" s="689">
        <f>'15'!AB14</f>
        <v>0</v>
      </c>
      <c r="J63" s="689">
        <f>'15'!AC14</f>
        <v>0</v>
      </c>
      <c r="K63" s="689">
        <f>'15'!AD14</f>
        <v>0</v>
      </c>
    </row>
    <row r="64" spans="2:11" x14ac:dyDescent="0.25">
      <c r="B64" s="688" t="s">
        <v>7</v>
      </c>
      <c r="C64" s="183">
        <f t="shared" si="1"/>
        <v>0</v>
      </c>
      <c r="D64" s="689">
        <f>'15'!W15</f>
        <v>0</v>
      </c>
      <c r="E64" s="689">
        <f>'15'!X15</f>
        <v>0</v>
      </c>
      <c r="F64" s="689">
        <f>'15'!Y15</f>
        <v>0</v>
      </c>
      <c r="G64" s="689">
        <f>'15'!Z15</f>
        <v>0</v>
      </c>
      <c r="H64" s="689">
        <f>'15'!AA15</f>
        <v>0</v>
      </c>
      <c r="I64" s="689">
        <f>'15'!AB15</f>
        <v>0</v>
      </c>
      <c r="J64" s="689">
        <f>'15'!AC15</f>
        <v>0</v>
      </c>
      <c r="K64" s="689">
        <f>'15'!AD15</f>
        <v>0</v>
      </c>
    </row>
    <row r="65" spans="2:11" x14ac:dyDescent="0.25">
      <c r="B65" s="688" t="s">
        <v>8</v>
      </c>
      <c r="C65" s="183">
        <f t="shared" si="1"/>
        <v>0</v>
      </c>
      <c r="D65" s="689">
        <f>'15'!W16</f>
        <v>0</v>
      </c>
      <c r="E65" s="689">
        <f>'15'!X16</f>
        <v>0</v>
      </c>
      <c r="F65" s="689">
        <f>'15'!Y16</f>
        <v>0</v>
      </c>
      <c r="G65" s="689">
        <f>'15'!Z16</f>
        <v>0</v>
      </c>
      <c r="H65" s="689">
        <f>'15'!AA16</f>
        <v>0</v>
      </c>
      <c r="I65" s="689">
        <f>'15'!AB16</f>
        <v>0</v>
      </c>
      <c r="J65" s="689">
        <f>'15'!AC16</f>
        <v>0</v>
      </c>
      <c r="K65" s="689">
        <f>'15'!AD16</f>
        <v>0</v>
      </c>
    </row>
    <row r="66" spans="2:11" x14ac:dyDescent="0.25">
      <c r="B66" s="688" t="s">
        <v>9</v>
      </c>
      <c r="C66" s="183">
        <f t="shared" si="1"/>
        <v>0</v>
      </c>
      <c r="D66" s="689">
        <f>'15'!W17</f>
        <v>0</v>
      </c>
      <c r="E66" s="689">
        <f>'15'!X17</f>
        <v>0</v>
      </c>
      <c r="F66" s="689">
        <f>'15'!Y17</f>
        <v>0</v>
      </c>
      <c r="G66" s="689">
        <f>'15'!Z17</f>
        <v>0</v>
      </c>
      <c r="H66" s="689">
        <f>'15'!AA17</f>
        <v>0</v>
      </c>
      <c r="I66" s="689">
        <f>'15'!AB17</f>
        <v>0</v>
      </c>
      <c r="J66" s="689">
        <f>'15'!AC17</f>
        <v>0</v>
      </c>
      <c r="K66" s="689">
        <f>'15'!AD17</f>
        <v>0</v>
      </c>
    </row>
    <row r="67" spans="2:11" x14ac:dyDescent="0.25">
      <c r="B67" s="688" t="s">
        <v>43</v>
      </c>
      <c r="C67" s="183">
        <f t="shared" si="1"/>
        <v>0</v>
      </c>
      <c r="D67" s="689">
        <f>'15'!W18</f>
        <v>0</v>
      </c>
      <c r="E67" s="689">
        <f>'15'!X18</f>
        <v>0</v>
      </c>
      <c r="F67" s="689">
        <f>'15'!Y18</f>
        <v>0</v>
      </c>
      <c r="G67" s="689">
        <f>'15'!Z18</f>
        <v>0</v>
      </c>
      <c r="H67" s="689">
        <f>'15'!AA18</f>
        <v>0</v>
      </c>
      <c r="I67" s="689">
        <f>'15'!AB18</f>
        <v>0</v>
      </c>
      <c r="J67" s="689">
        <f>'15'!AC18</f>
        <v>0</v>
      </c>
      <c r="K67" s="689">
        <f>'15'!AD18</f>
        <v>0</v>
      </c>
    </row>
    <row r="68" spans="2:11" x14ac:dyDescent="0.25">
      <c r="B68" s="688" t="s">
        <v>44</v>
      </c>
      <c r="C68" s="183">
        <f t="shared" si="1"/>
        <v>0</v>
      </c>
      <c r="D68" s="689">
        <f>'15'!W19</f>
        <v>0</v>
      </c>
      <c r="E68" s="689">
        <f>'15'!X19</f>
        <v>0</v>
      </c>
      <c r="F68" s="689">
        <f>'15'!Y19</f>
        <v>0</v>
      </c>
      <c r="G68" s="689">
        <f>'15'!Z19</f>
        <v>0</v>
      </c>
      <c r="H68" s="689">
        <f>'15'!AA19</f>
        <v>0</v>
      </c>
      <c r="I68" s="689">
        <f>'15'!AB19</f>
        <v>0</v>
      </c>
      <c r="J68" s="689">
        <f>'15'!AC19</f>
        <v>0</v>
      </c>
      <c r="K68" s="689">
        <f>'15'!AD19</f>
        <v>0</v>
      </c>
    </row>
    <row r="69" spans="2:11" x14ac:dyDescent="0.25">
      <c r="B69" s="688" t="s">
        <v>45</v>
      </c>
      <c r="C69" s="183">
        <f t="shared" si="1"/>
        <v>0</v>
      </c>
      <c r="D69" s="689">
        <f>'15'!W20</f>
        <v>0</v>
      </c>
      <c r="E69" s="689">
        <f>'15'!X20</f>
        <v>0</v>
      </c>
      <c r="F69" s="689">
        <f>'15'!Y20</f>
        <v>0</v>
      </c>
      <c r="G69" s="689">
        <f>'15'!Z20</f>
        <v>0</v>
      </c>
      <c r="H69" s="689">
        <f>'15'!AA20</f>
        <v>0</v>
      </c>
      <c r="I69" s="689">
        <f>'15'!AB20</f>
        <v>0</v>
      </c>
      <c r="J69" s="689">
        <f>'15'!AC20</f>
        <v>0</v>
      </c>
      <c r="K69" s="689">
        <f>'15'!AD20</f>
        <v>0</v>
      </c>
    </row>
    <row r="70" spans="2:11" x14ac:dyDescent="0.25">
      <c r="B70" s="688" t="s">
        <v>46</v>
      </c>
      <c r="C70" s="183">
        <f t="shared" si="1"/>
        <v>0</v>
      </c>
      <c r="D70" s="689">
        <f>'15'!W21</f>
        <v>0</v>
      </c>
      <c r="E70" s="689">
        <f>'15'!X21</f>
        <v>0</v>
      </c>
      <c r="F70" s="689">
        <f>'15'!Y21</f>
        <v>0</v>
      </c>
      <c r="G70" s="689">
        <f>'15'!Z21</f>
        <v>0</v>
      </c>
      <c r="H70" s="689">
        <f>'15'!AA21</f>
        <v>0</v>
      </c>
      <c r="I70" s="689">
        <f>'15'!AB21</f>
        <v>0</v>
      </c>
      <c r="J70" s="689">
        <f>'15'!AC21</f>
        <v>0</v>
      </c>
      <c r="K70" s="689">
        <f>'15'!AD21</f>
        <v>0</v>
      </c>
    </row>
    <row r="71" spans="2:11" x14ac:dyDescent="0.25">
      <c r="B71" s="688" t="s">
        <v>47</v>
      </c>
      <c r="C71" s="183">
        <f t="shared" si="1"/>
        <v>0</v>
      </c>
      <c r="D71" s="689">
        <f>'15'!W22</f>
        <v>0</v>
      </c>
      <c r="E71" s="689">
        <f>'15'!X22</f>
        <v>0</v>
      </c>
      <c r="F71" s="689">
        <f>'15'!Y22</f>
        <v>0</v>
      </c>
      <c r="G71" s="689">
        <f>'15'!Z22</f>
        <v>0</v>
      </c>
      <c r="H71" s="689">
        <f>'15'!AA22</f>
        <v>0</v>
      </c>
      <c r="I71" s="689">
        <f>'15'!AB22</f>
        <v>0</v>
      </c>
      <c r="J71" s="689">
        <f>'15'!AC22</f>
        <v>0</v>
      </c>
      <c r="K71" s="689">
        <f>'15'!AD22</f>
        <v>0</v>
      </c>
    </row>
    <row r="72" spans="2:11" x14ac:dyDescent="0.25">
      <c r="B72" s="688" t="s">
        <v>48</v>
      </c>
      <c r="C72" s="183">
        <f t="shared" si="1"/>
        <v>0</v>
      </c>
      <c r="D72" s="689">
        <f>'15'!W23</f>
        <v>0</v>
      </c>
      <c r="E72" s="689">
        <f>'15'!X23</f>
        <v>0</v>
      </c>
      <c r="F72" s="689">
        <f>'15'!Y23</f>
        <v>0</v>
      </c>
      <c r="G72" s="689">
        <f>'15'!Z23</f>
        <v>0</v>
      </c>
      <c r="H72" s="689">
        <f>'15'!AA23</f>
        <v>0</v>
      </c>
      <c r="I72" s="689">
        <f>'15'!AB23</f>
        <v>0</v>
      </c>
      <c r="J72" s="689">
        <f>'15'!AC23</f>
        <v>0</v>
      </c>
      <c r="K72" s="689">
        <f>'15'!AD23</f>
        <v>0</v>
      </c>
    </row>
    <row r="73" spans="2:11" x14ac:dyDescent="0.25">
      <c r="B73" s="688" t="s">
        <v>49</v>
      </c>
      <c r="C73" s="183">
        <f t="shared" si="1"/>
        <v>0</v>
      </c>
      <c r="D73" s="689">
        <f>'15'!W24</f>
        <v>0</v>
      </c>
      <c r="E73" s="689">
        <f>'15'!X24</f>
        <v>0</v>
      </c>
      <c r="F73" s="689">
        <f>'15'!Y24</f>
        <v>0</v>
      </c>
      <c r="G73" s="689">
        <f>'15'!Z24</f>
        <v>0</v>
      </c>
      <c r="H73" s="689">
        <f>'15'!AA24</f>
        <v>0</v>
      </c>
      <c r="I73" s="689">
        <f>'15'!AB24</f>
        <v>0</v>
      </c>
      <c r="J73" s="689">
        <f>'15'!AC24</f>
        <v>0</v>
      </c>
      <c r="K73" s="689">
        <f>'15'!AD24</f>
        <v>0</v>
      </c>
    </row>
    <row r="74" spans="2:11" x14ac:dyDescent="0.25">
      <c r="B74" s="688" t="s">
        <v>50</v>
      </c>
      <c r="C74" s="183">
        <f t="shared" si="1"/>
        <v>0</v>
      </c>
      <c r="D74" s="689">
        <f>'15'!W25</f>
        <v>0</v>
      </c>
      <c r="E74" s="689">
        <f>'15'!X25</f>
        <v>0</v>
      </c>
      <c r="F74" s="689">
        <f>'15'!Y25</f>
        <v>0</v>
      </c>
      <c r="G74" s="689">
        <f>'15'!Z25</f>
        <v>0</v>
      </c>
      <c r="H74" s="689">
        <f>'15'!AA25</f>
        <v>0</v>
      </c>
      <c r="I74" s="689">
        <f>'15'!AB25</f>
        <v>0</v>
      </c>
      <c r="J74" s="689">
        <f>'15'!AC25</f>
        <v>0</v>
      </c>
      <c r="K74" s="689">
        <f>'15'!AD25</f>
        <v>0</v>
      </c>
    </row>
    <row r="75" spans="2:11" x14ac:dyDescent="0.25">
      <c r="B75" s="688" t="s">
        <v>51</v>
      </c>
      <c r="C75" s="183">
        <f t="shared" si="1"/>
        <v>0</v>
      </c>
      <c r="D75" s="689">
        <f>'15'!W26</f>
        <v>0</v>
      </c>
      <c r="E75" s="689">
        <f>'15'!X26</f>
        <v>0</v>
      </c>
      <c r="F75" s="689">
        <f>'15'!Y26</f>
        <v>0</v>
      </c>
      <c r="G75" s="689">
        <f>'15'!Z26</f>
        <v>0</v>
      </c>
      <c r="H75" s="689">
        <f>'15'!AA26</f>
        <v>0</v>
      </c>
      <c r="I75" s="689">
        <f>'15'!AB26</f>
        <v>0</v>
      </c>
      <c r="J75" s="689">
        <f>'15'!AC26</f>
        <v>0</v>
      </c>
      <c r="K75" s="689">
        <f>'15'!AD26</f>
        <v>0</v>
      </c>
    </row>
    <row r="76" spans="2:11" x14ac:dyDescent="0.25">
      <c r="B76" s="688" t="s">
        <v>52</v>
      </c>
      <c r="C76" s="183">
        <f t="shared" si="1"/>
        <v>0</v>
      </c>
      <c r="D76" s="689">
        <f>'15'!W27</f>
        <v>0</v>
      </c>
      <c r="E76" s="689">
        <f>'15'!X27</f>
        <v>0</v>
      </c>
      <c r="F76" s="689">
        <f>'15'!Y27</f>
        <v>0</v>
      </c>
      <c r="G76" s="689">
        <f>'15'!Z27</f>
        <v>0</v>
      </c>
      <c r="H76" s="689">
        <f>'15'!AA27</f>
        <v>0</v>
      </c>
      <c r="I76" s="689">
        <f>'15'!AB27</f>
        <v>0</v>
      </c>
      <c r="J76" s="689">
        <f>'15'!AC27</f>
        <v>0</v>
      </c>
      <c r="K76" s="689">
        <f>'15'!AD27</f>
        <v>0</v>
      </c>
    </row>
    <row r="77" spans="2:11" x14ac:dyDescent="0.25">
      <c r="B77" s="30"/>
      <c r="C77" s="30" t="s">
        <v>160</v>
      </c>
      <c r="D77" s="690">
        <f>'15'!W28</f>
        <v>0</v>
      </c>
      <c r="E77" s="690">
        <f>'15'!X28</f>
        <v>0</v>
      </c>
      <c r="F77" s="690">
        <f>'15'!Y28</f>
        <v>0</v>
      </c>
      <c r="G77" s="690">
        <f>'15'!Z28</f>
        <v>0</v>
      </c>
      <c r="H77" s="690">
        <f>'15'!AA28</f>
        <v>0</v>
      </c>
      <c r="I77" s="690">
        <f>'15'!AB28</f>
        <v>0</v>
      </c>
      <c r="J77" s="690">
        <f>'15'!AC28</f>
        <v>0</v>
      </c>
      <c r="K77" s="690">
        <f>'15'!AD28</f>
        <v>0</v>
      </c>
    </row>
    <row r="78" spans="2:11" ht="30" customHeight="1" x14ac:dyDescent="0.25">
      <c r="B78" s="692" t="s">
        <v>1295</v>
      </c>
      <c r="C78" s="771" t="str">
        <f>'15'!C29</f>
        <v>Faktinis kvietimų skaičius konkrečiais metais gali nesutapti su lentelėje nurodytu. Konkrečių metų kvietimai suplanuojami rengiant metinį kvietimų grafiką, kuris skelbiamas VVG svetainėje.</v>
      </c>
      <c r="D78" s="771"/>
      <c r="E78" s="771"/>
      <c r="F78" s="771"/>
      <c r="G78" s="771"/>
      <c r="H78" s="771"/>
      <c r="I78" s="771"/>
      <c r="J78" s="771"/>
      <c r="K78" s="771"/>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7441-8CA1-45DB-9EE9-5A00DCCFF5AC}">
  <sheetPr>
    <tabColor theme="8"/>
  </sheetPr>
  <dimension ref="A1:E144"/>
  <sheetViews>
    <sheetView workbookViewId="0">
      <selection activeCell="A7" sqref="A7"/>
    </sheetView>
  </sheetViews>
  <sheetFormatPr defaultColWidth="9.140625" defaultRowHeight="15.75" x14ac:dyDescent="0.25"/>
  <cols>
    <col min="1" max="1" width="95.85546875" style="53" customWidth="1"/>
    <col min="2" max="2" width="20.7109375" style="53" customWidth="1"/>
    <col min="3" max="3" width="52" style="54" customWidth="1"/>
    <col min="4" max="4" width="20.7109375" style="54" customWidth="1"/>
    <col min="5" max="16384" width="9.140625" style="54"/>
  </cols>
  <sheetData>
    <row r="1" spans="1:3" x14ac:dyDescent="0.25">
      <c r="A1" s="475" t="s">
        <v>1506</v>
      </c>
    </row>
    <row r="2" spans="1:3" x14ac:dyDescent="0.25">
      <c r="A2" s="72" t="s">
        <v>1507</v>
      </c>
    </row>
    <row r="3" spans="1:3" x14ac:dyDescent="0.25">
      <c r="A3" s="72" t="s">
        <v>1508</v>
      </c>
    </row>
    <row r="4" spans="1:3" x14ac:dyDescent="0.25">
      <c r="A4" s="72" t="s">
        <v>1620</v>
      </c>
    </row>
    <row r="6" spans="1:3" x14ac:dyDescent="0.25">
      <c r="A6" s="52" t="s">
        <v>41</v>
      </c>
    </row>
    <row r="7" spans="1:3" x14ac:dyDescent="0.25">
      <c r="A7" s="55" t="s">
        <v>27</v>
      </c>
      <c r="B7" s="726" t="s">
        <v>40</v>
      </c>
    </row>
    <row r="8" spans="1:3" x14ac:dyDescent="0.25">
      <c r="A8" s="56" t="s">
        <v>31</v>
      </c>
      <c r="B8" s="727" t="s">
        <v>1274</v>
      </c>
      <c r="C8" s="54" t="s">
        <v>212</v>
      </c>
    </row>
    <row r="9" spans="1:3" x14ac:dyDescent="0.25">
      <c r="A9" s="56" t="s">
        <v>32</v>
      </c>
      <c r="B9" s="57" t="s">
        <v>1275</v>
      </c>
      <c r="C9" s="54" t="s">
        <v>212</v>
      </c>
    </row>
    <row r="10" spans="1:3" x14ac:dyDescent="0.25">
      <c r="A10" s="56" t="s">
        <v>33</v>
      </c>
      <c r="B10" s="57" t="s">
        <v>1276</v>
      </c>
      <c r="C10" s="54" t="s">
        <v>212</v>
      </c>
    </row>
    <row r="11" spans="1:3" x14ac:dyDescent="0.25">
      <c r="A11" s="56" t="s">
        <v>1702</v>
      </c>
      <c r="B11" s="57" t="s">
        <v>1277</v>
      </c>
      <c r="C11" s="54" t="s">
        <v>212</v>
      </c>
    </row>
    <row r="12" spans="1:3" x14ac:dyDescent="0.25">
      <c r="A12" s="56" t="s">
        <v>34</v>
      </c>
      <c r="B12" s="57" t="s">
        <v>1278</v>
      </c>
      <c r="C12" s="54" t="s">
        <v>212</v>
      </c>
    </row>
    <row r="13" spans="1:3" x14ac:dyDescent="0.25">
      <c r="A13" s="56" t="s">
        <v>1695</v>
      </c>
      <c r="B13" s="57" t="s">
        <v>1279</v>
      </c>
      <c r="C13" s="54" t="s">
        <v>212</v>
      </c>
    </row>
    <row r="14" spans="1:3" x14ac:dyDescent="0.25">
      <c r="A14" s="56" t="s">
        <v>1696</v>
      </c>
      <c r="B14" s="57" t="s">
        <v>1280</v>
      </c>
      <c r="C14" s="54" t="s">
        <v>212</v>
      </c>
    </row>
    <row r="15" spans="1:3" x14ac:dyDescent="0.25">
      <c r="A15" s="56" t="s">
        <v>1704</v>
      </c>
      <c r="B15" s="57" t="s">
        <v>1281</v>
      </c>
      <c r="C15" s="54" t="s">
        <v>212</v>
      </c>
    </row>
    <row r="16" spans="1:3" x14ac:dyDescent="0.25">
      <c r="A16" s="56" t="s">
        <v>1697</v>
      </c>
      <c r="B16" s="57" t="s">
        <v>1282</v>
      </c>
      <c r="C16" s="54" t="s">
        <v>212</v>
      </c>
    </row>
    <row r="17" spans="1:3" x14ac:dyDescent="0.25">
      <c r="A17" s="56" t="s">
        <v>36</v>
      </c>
      <c r="B17" s="57" t="s">
        <v>35</v>
      </c>
      <c r="C17" s="54" t="s">
        <v>212</v>
      </c>
    </row>
    <row r="18" spans="1:3" x14ac:dyDescent="0.25">
      <c r="A18" s="56" t="s">
        <v>38</v>
      </c>
      <c r="B18" s="57" t="s">
        <v>37</v>
      </c>
      <c r="C18" s="54" t="s">
        <v>215</v>
      </c>
    </row>
    <row r="19" spans="1:3" x14ac:dyDescent="0.25">
      <c r="A19" s="58" t="s">
        <v>39</v>
      </c>
      <c r="B19" s="59" t="s">
        <v>1701</v>
      </c>
      <c r="C19" s="54" t="s">
        <v>215</v>
      </c>
    </row>
    <row r="22" spans="1:3" x14ac:dyDescent="0.25">
      <c r="A22" s="60" t="s">
        <v>458</v>
      </c>
    </row>
    <row r="23" spans="1:3" x14ac:dyDescent="0.25">
      <c r="A23" s="61" t="s">
        <v>77</v>
      </c>
    </row>
    <row r="24" spans="1:3" x14ac:dyDescent="0.25">
      <c r="A24" s="62" t="s">
        <v>76</v>
      </c>
    </row>
    <row r="27" spans="1:3" x14ac:dyDescent="0.25">
      <c r="A27" s="60" t="s">
        <v>459</v>
      </c>
    </row>
    <row r="28" spans="1:3" x14ac:dyDescent="0.25">
      <c r="A28" s="61" t="s">
        <v>232</v>
      </c>
    </row>
    <row r="29" spans="1:3" x14ac:dyDescent="0.25">
      <c r="A29" s="63" t="s">
        <v>233</v>
      </c>
    </row>
    <row r="30" spans="1:3" x14ac:dyDescent="0.25">
      <c r="A30" s="62" t="s">
        <v>76</v>
      </c>
    </row>
    <row r="31" spans="1:3" x14ac:dyDescent="0.25">
      <c r="A31" s="64"/>
    </row>
    <row r="32" spans="1:3" x14ac:dyDescent="0.25">
      <c r="A32" s="64"/>
    </row>
    <row r="33" spans="1:1" x14ac:dyDescent="0.25">
      <c r="A33" s="60" t="s">
        <v>1142</v>
      </c>
    </row>
    <row r="34" spans="1:1" x14ac:dyDescent="0.25">
      <c r="A34" s="61" t="s">
        <v>1097</v>
      </c>
    </row>
    <row r="35" spans="1:1" x14ac:dyDescent="0.25">
      <c r="A35" s="61" t="s">
        <v>1140</v>
      </c>
    </row>
    <row r="36" spans="1:1" x14ac:dyDescent="0.25">
      <c r="A36" s="188" t="s">
        <v>1141</v>
      </c>
    </row>
    <row r="37" spans="1:1" x14ac:dyDescent="0.25">
      <c r="A37" s="64"/>
    </row>
    <row r="39" spans="1:1" x14ac:dyDescent="0.25">
      <c r="A39" s="65" t="s">
        <v>379</v>
      </c>
    </row>
    <row r="40" spans="1:1" x14ac:dyDescent="0.25">
      <c r="A40" s="57" t="s">
        <v>1097</v>
      </c>
    </row>
    <row r="41" spans="1:1" x14ac:dyDescent="0.25">
      <c r="A41" s="63" t="s">
        <v>371</v>
      </c>
    </row>
    <row r="42" spans="1:1" x14ac:dyDescent="0.25">
      <c r="A42" s="63" t="s">
        <v>372</v>
      </c>
    </row>
    <row r="43" spans="1:1" x14ac:dyDescent="0.25">
      <c r="A43" s="57" t="s">
        <v>374</v>
      </c>
    </row>
    <row r="44" spans="1:1" x14ac:dyDescent="0.25">
      <c r="A44" s="57" t="s">
        <v>375</v>
      </c>
    </row>
    <row r="45" spans="1:1" x14ac:dyDescent="0.25">
      <c r="A45" s="57" t="s">
        <v>376</v>
      </c>
    </row>
    <row r="46" spans="1:1" x14ac:dyDescent="0.25">
      <c r="A46" s="63" t="s">
        <v>377</v>
      </c>
    </row>
    <row r="47" spans="1:1" x14ac:dyDescent="0.25">
      <c r="A47" s="57" t="s">
        <v>378</v>
      </c>
    </row>
    <row r="48" spans="1:1" x14ac:dyDescent="0.25">
      <c r="A48" s="57" t="s">
        <v>381</v>
      </c>
    </row>
    <row r="49" spans="1:1" x14ac:dyDescent="0.25">
      <c r="A49" s="57" t="s">
        <v>1499</v>
      </c>
    </row>
    <row r="50" spans="1:1" x14ac:dyDescent="0.25">
      <c r="A50" s="59" t="s">
        <v>373</v>
      </c>
    </row>
    <row r="53" spans="1:1" x14ac:dyDescent="0.25">
      <c r="A53" s="65" t="s">
        <v>644</v>
      </c>
    </row>
    <row r="54" spans="1:1" x14ac:dyDescent="0.25">
      <c r="A54" s="66" t="s">
        <v>386</v>
      </c>
    </row>
    <row r="55" spans="1:1" x14ac:dyDescent="0.25">
      <c r="A55" s="67" t="s">
        <v>387</v>
      </c>
    </row>
    <row r="56" spans="1:1" x14ac:dyDescent="0.25">
      <c r="A56" s="67" t="s">
        <v>388</v>
      </c>
    </row>
    <row r="57" spans="1:1" x14ac:dyDescent="0.25">
      <c r="A57" s="67" t="s">
        <v>389</v>
      </c>
    </row>
    <row r="58" spans="1:1" x14ac:dyDescent="0.25">
      <c r="A58" s="67" t="s">
        <v>390</v>
      </c>
    </row>
    <row r="59" spans="1:1" x14ac:dyDescent="0.25">
      <c r="A59" s="67" t="s">
        <v>391</v>
      </c>
    </row>
    <row r="60" spans="1:1" x14ac:dyDescent="0.25">
      <c r="A60" s="67" t="s">
        <v>392</v>
      </c>
    </row>
    <row r="61" spans="1:1" x14ac:dyDescent="0.25">
      <c r="A61" s="67" t="s">
        <v>393</v>
      </c>
    </row>
    <row r="62" spans="1:1" x14ac:dyDescent="0.25">
      <c r="A62" s="67" t="s">
        <v>394</v>
      </c>
    </row>
    <row r="63" spans="1:1" x14ac:dyDescent="0.25">
      <c r="A63" s="68" t="s">
        <v>395</v>
      </c>
    </row>
    <row r="64" spans="1:1" x14ac:dyDescent="0.25">
      <c r="A64"/>
    </row>
    <row r="66" spans="1:1" x14ac:dyDescent="0.25">
      <c r="A66" s="65" t="s">
        <v>399</v>
      </c>
    </row>
    <row r="67" spans="1:1" x14ac:dyDescent="0.25">
      <c r="A67" s="57" t="s">
        <v>1097</v>
      </c>
    </row>
    <row r="68" spans="1:1" x14ac:dyDescent="0.25">
      <c r="A68" s="57" t="str">
        <f>CONCATENATE('3'!B7,". ",'3'!C7)</f>
        <v>1 poreikis. Gerinti gyventojų užimtumo galimybes ir socialinę įtrauktį.</v>
      </c>
    </row>
    <row r="69" spans="1:1" x14ac:dyDescent="0.25">
      <c r="A69" s="57" t="str">
        <f>CONCATENATE('3'!B8,". ",'3'!C8)</f>
        <v>2 poreikis. Užtikrinti gyventojams svarbių ir krašto svečiams patrauklių viešų ir kitų paslaugų prieinamumą.</v>
      </c>
    </row>
    <row r="70" spans="1:1" x14ac:dyDescent="0.25">
      <c r="A70" s="57" t="str">
        <f>CONCATENATE('3'!B9,". ",'3'!C9)</f>
        <v>3 poreikis. Puoselėti Zanavykų etninį savitumą ir krašto identitetą, stiprinant vietos gyventojų bendruomeniškumą.</v>
      </c>
    </row>
    <row r="71" spans="1:1" x14ac:dyDescent="0.25">
      <c r="A71" s="57" t="str">
        <f>CONCATENATE('3'!B10,". ",'3'!C10)</f>
        <v>4 poreikis. Stiprinti nevyriausybinį sektorių ir jo konkurencingumą viešų paslaugų teikime.</v>
      </c>
    </row>
    <row r="72" spans="1:1" x14ac:dyDescent="0.25">
      <c r="A72" s="57" t="str">
        <f>CONCATENATE('3'!B11,". ",'3'!C11)</f>
        <v xml:space="preserve">5 poreikis. </v>
      </c>
    </row>
    <row r="73" spans="1:1" x14ac:dyDescent="0.25">
      <c r="A73" s="57" t="str">
        <f>CONCATENATE('3'!B12,". ",'3'!C12)</f>
        <v xml:space="preserve">6 poreikis. </v>
      </c>
    </row>
    <row r="74" spans="1:1" x14ac:dyDescent="0.25">
      <c r="A74" s="57" t="str">
        <f>CONCATENATE('3'!B13,". ",'3'!C13)</f>
        <v xml:space="preserve">7 poreikis. </v>
      </c>
    </row>
    <row r="75" spans="1:1" x14ac:dyDescent="0.25">
      <c r="A75" s="57" t="str">
        <f>CONCATENATE('3'!B14,". ",'3'!C14)</f>
        <v xml:space="preserve">8 poreikis. </v>
      </c>
    </row>
    <row r="76" spans="1:1" x14ac:dyDescent="0.25">
      <c r="A76" s="57" t="str">
        <f>CONCATENATE('3'!B15,". ",'3'!C15)</f>
        <v xml:space="preserve">9 poreikis. </v>
      </c>
    </row>
    <row r="77" spans="1:1" x14ac:dyDescent="0.25">
      <c r="A77" s="57" t="str">
        <f>CONCATENATE('3'!B16,". ",'3'!C16)</f>
        <v xml:space="preserve">10 poreikis. </v>
      </c>
    </row>
    <row r="78" spans="1:1" x14ac:dyDescent="0.25">
      <c r="A78" s="57" t="str">
        <f>CONCATENATE('3'!B17,". ",'3'!C17)</f>
        <v xml:space="preserve">11 poreikis. </v>
      </c>
    </row>
    <row r="79" spans="1:1" x14ac:dyDescent="0.25">
      <c r="A79" s="57" t="str">
        <f>CONCATENATE('3'!B18,". ",'3'!C18)</f>
        <v xml:space="preserve">12 poreikis. </v>
      </c>
    </row>
    <row r="80" spans="1:1" x14ac:dyDescent="0.25">
      <c r="A80" s="57" t="str">
        <f>CONCATENATE('3'!B19,". ",'3'!C19)</f>
        <v xml:space="preserve">13 poreikis. </v>
      </c>
    </row>
    <row r="81" spans="1:5" x14ac:dyDescent="0.25">
      <c r="A81" s="57" t="str">
        <f>CONCATENATE('3'!B20,". ",'3'!C20)</f>
        <v xml:space="preserve">14 poreikis. </v>
      </c>
    </row>
    <row r="82" spans="1:5" x14ac:dyDescent="0.25">
      <c r="A82" s="57" t="str">
        <f>CONCATENATE('3'!B21,". ",'3'!C21)</f>
        <v xml:space="preserve">15 poreikis. </v>
      </c>
    </row>
    <row r="83" spans="1:5" x14ac:dyDescent="0.25">
      <c r="A83" s="57" t="str">
        <f>CONCATENATE('3'!B22,". ",'3'!C22)</f>
        <v xml:space="preserve">16 poreikis. </v>
      </c>
    </row>
    <row r="84" spans="1:5" x14ac:dyDescent="0.25">
      <c r="A84" s="57" t="str">
        <f>CONCATENATE('3'!B23,". ",'3'!C23)</f>
        <v xml:space="preserve">17 poreikis. </v>
      </c>
    </row>
    <row r="85" spans="1:5" x14ac:dyDescent="0.25">
      <c r="A85" s="57" t="str">
        <f>CONCATENATE('3'!B24,". ",'3'!C24)</f>
        <v xml:space="preserve">18 poreikis. </v>
      </c>
    </row>
    <row r="86" spans="1:5" x14ac:dyDescent="0.25">
      <c r="A86" s="57" t="str">
        <f>CONCATENATE('3'!B25,". ",'3'!C25)</f>
        <v xml:space="preserve">19 poreikis. </v>
      </c>
    </row>
    <row r="87" spans="1:5" x14ac:dyDescent="0.25">
      <c r="A87" s="59" t="str">
        <f>CONCATENATE('3'!B26,". ",'3'!C26)</f>
        <v xml:space="preserve">20 poreikis. </v>
      </c>
    </row>
    <row r="90" spans="1:5" x14ac:dyDescent="0.25">
      <c r="A90" s="69" t="s">
        <v>277</v>
      </c>
      <c r="B90" s="479" t="s">
        <v>364</v>
      </c>
      <c r="C90" s="477"/>
      <c r="D90" s="477"/>
      <c r="E90" s="478"/>
    </row>
    <row r="91" spans="1:5" x14ac:dyDescent="0.25">
      <c r="A91" s="70" t="s">
        <v>1097</v>
      </c>
      <c r="E91" s="71"/>
    </row>
    <row r="92" spans="1:5" x14ac:dyDescent="0.25">
      <c r="A92" s="70" t="s">
        <v>1123</v>
      </c>
      <c r="E92" s="71"/>
    </row>
    <row r="93" spans="1:5" ht="20.25" x14ac:dyDescent="0.3">
      <c r="A93" s="476" t="s">
        <v>275</v>
      </c>
      <c r="E93" s="71"/>
    </row>
    <row r="94" spans="1:5" x14ac:dyDescent="0.25">
      <c r="A94" s="70" t="str">
        <f>CONCATENATE(B94,". ",C94)</f>
        <v xml:space="preserve">g.3 . Skatinti verslų kūrimąsi kaime, žemės ūkio veiklos įvairinimą </v>
      </c>
      <c r="B94" s="72" t="s">
        <v>266</v>
      </c>
      <c r="C94" s="73" t="s">
        <v>267</v>
      </c>
      <c r="D94" s="73" t="s">
        <v>285</v>
      </c>
      <c r="E94" s="74" t="s">
        <v>363</v>
      </c>
    </row>
    <row r="95" spans="1:5" x14ac:dyDescent="0.25">
      <c r="A95" s="70" t="str">
        <f t="shared" ref="A95:A144" si="0">CONCATENATE(B95,". ",C95)</f>
        <v>h.1. Skatinti kaimo gyventojų ir kaimo bendruomenių verslo iniciatyvas</v>
      </c>
      <c r="B95" s="72" t="s">
        <v>268</v>
      </c>
      <c r="C95" s="73" t="s">
        <v>269</v>
      </c>
      <c r="D95" s="73" t="s">
        <v>341</v>
      </c>
      <c r="E95" s="74" t="s">
        <v>77</v>
      </c>
    </row>
    <row r="96" spans="1:5" x14ac:dyDescent="0.25">
      <c r="A96" s="70" t="str">
        <f t="shared" si="0"/>
        <v xml:space="preserve">h.2. Didinti kaimo gyventojų užimtumą ir  socialinę įtrauktį </v>
      </c>
      <c r="B96" s="72" t="s">
        <v>270</v>
      </c>
      <c r="C96" s="73" t="s">
        <v>271</v>
      </c>
      <c r="D96" s="73" t="s">
        <v>280</v>
      </c>
      <c r="E96" s="74" t="s">
        <v>77</v>
      </c>
    </row>
    <row r="97" spans="1:5" x14ac:dyDescent="0.25">
      <c r="A97" s="70" t="str">
        <f t="shared" si="0"/>
        <v xml:space="preserve">h.4 . Modernizuoti kaimo vietoves didinant gyvenimo sąlygų jose patrauklumą </v>
      </c>
      <c r="B97" s="72" t="s">
        <v>272</v>
      </c>
      <c r="C97" s="73" t="s">
        <v>273</v>
      </c>
      <c r="D97" s="73" t="s">
        <v>285</v>
      </c>
      <c r="E97" s="74" t="s">
        <v>363</v>
      </c>
    </row>
    <row r="98" spans="1:5" x14ac:dyDescent="0.25">
      <c r="A98" s="70" t="str">
        <f t="shared" si="0"/>
        <v>h.5. Skatinti bioekonomikos verslus</v>
      </c>
      <c r="B98" s="72" t="s">
        <v>274</v>
      </c>
      <c r="C98" s="73" t="s">
        <v>10</v>
      </c>
      <c r="D98" s="73" t="s">
        <v>290</v>
      </c>
      <c r="E98" s="74" t="s">
        <v>77</v>
      </c>
    </row>
    <row r="99" spans="1:5" ht="20.25" x14ac:dyDescent="0.3">
      <c r="A99" s="476" t="s">
        <v>276</v>
      </c>
      <c r="B99" s="72"/>
      <c r="C99" s="73"/>
      <c r="D99" s="73"/>
      <c r="E99" s="74"/>
    </row>
    <row r="100" spans="1:5" x14ac:dyDescent="0.25">
      <c r="A100" s="70" t="str">
        <f t="shared" si="0"/>
        <v>a.1. Palaikyti žemės ūkio veiklos tęstinumą ir tvarumą</v>
      </c>
      <c r="B100" s="72" t="s">
        <v>278</v>
      </c>
      <c r="C100" s="73" t="s">
        <v>279</v>
      </c>
      <c r="D100" s="73" t="s">
        <v>280</v>
      </c>
      <c r="E100" s="74" t="s">
        <v>77</v>
      </c>
    </row>
    <row r="101" spans="1:5" x14ac:dyDescent="0.25">
      <c r="A101" s="70" t="str">
        <f t="shared" si="0"/>
        <v xml:space="preserve">a.2. Didinti mažų ir vidutinių ūkių gyvybingumą labiau remiant jų pajamas </v>
      </c>
      <c r="B101" s="72" t="s">
        <v>281</v>
      </c>
      <c r="C101" s="73" t="s">
        <v>282</v>
      </c>
      <c r="D101" s="73" t="s">
        <v>280</v>
      </c>
      <c r="E101" s="74" t="s">
        <v>77</v>
      </c>
    </row>
    <row r="102" spans="1:5" x14ac:dyDescent="0.25">
      <c r="A102" s="70" t="str">
        <f t="shared" si="0"/>
        <v xml:space="preserve">a.3. Palaikyti ekonominius sunkumus patiriančių žemės ūkio sektorių gamybos lygį </v>
      </c>
      <c r="B102" s="72" t="s">
        <v>283</v>
      </c>
      <c r="C102" s="73" t="s">
        <v>284</v>
      </c>
      <c r="D102" s="73" t="s">
        <v>285</v>
      </c>
      <c r="E102" s="74" t="s">
        <v>77</v>
      </c>
    </row>
    <row r="103" spans="1:5" x14ac:dyDescent="0.25">
      <c r="A103" s="70" t="str">
        <f t="shared" si="0"/>
        <v>a.4. Padidinti jaunųjų ūkininkų ūkių ekonominį pajėgumą</v>
      </c>
      <c r="B103" s="72" t="s">
        <v>286</v>
      </c>
      <c r="C103" s="73" t="s">
        <v>287</v>
      </c>
      <c r="D103" s="73" t="s">
        <v>280</v>
      </c>
      <c r="E103" s="74" t="s">
        <v>77</v>
      </c>
    </row>
    <row r="104" spans="1:5" x14ac:dyDescent="0.25">
      <c r="A104" s="70" t="str">
        <f t="shared" si="0"/>
        <v>a.5. Didinti žemės ūkio subjektų galimybes pasinaudoti alternatyviais finansiniais ištekliais</v>
      </c>
      <c r="B104" s="72" t="s">
        <v>288</v>
      </c>
      <c r="C104" s="73" t="s">
        <v>289</v>
      </c>
      <c r="D104" s="73" t="s">
        <v>290</v>
      </c>
      <c r="E104" s="74" t="s">
        <v>77</v>
      </c>
    </row>
    <row r="105" spans="1:5" x14ac:dyDescent="0.25">
      <c r="A105" s="70" t="str">
        <f t="shared" si="0"/>
        <v xml:space="preserve">a.6. Skatinti rizikų valdymo priemonių taikymą ūkiuose </v>
      </c>
      <c r="B105" s="72" t="s">
        <v>291</v>
      </c>
      <c r="C105" s="73" t="s">
        <v>292</v>
      </c>
      <c r="D105" s="73" t="s">
        <v>290</v>
      </c>
      <c r="E105" s="74" t="s">
        <v>77</v>
      </c>
    </row>
    <row r="106" spans="1:5" x14ac:dyDescent="0.25">
      <c r="A106" s="70" t="str">
        <f t="shared" si="0"/>
        <v>a.7. Palaikyti ūkių ekonominį ir aplinkosauginį tvarumą vietovėse, turinčiose gamtinių ir kt. kliūčių</v>
      </c>
      <c r="B106" s="72" t="s">
        <v>293</v>
      </c>
      <c r="C106" s="73" t="s">
        <v>294</v>
      </c>
      <c r="D106" s="73" t="s">
        <v>285</v>
      </c>
      <c r="E106" s="74" t="s">
        <v>77</v>
      </c>
    </row>
    <row r="107" spans="1:5" x14ac:dyDescent="0.25">
      <c r="A107" s="70" t="str">
        <f t="shared" si="0"/>
        <v xml:space="preserve">b.1. Skatinti aukštesnės pridėtinės vertės žemės ūkio produktų gamybą, visų pirma remiant perdirbimą  </v>
      </c>
      <c r="B107" s="72" t="s">
        <v>295</v>
      </c>
      <c r="C107" s="73" t="s">
        <v>296</v>
      </c>
      <c r="D107" s="73" t="s">
        <v>285</v>
      </c>
      <c r="E107" s="74" t="s">
        <v>77</v>
      </c>
    </row>
    <row r="108" spans="1:5" x14ac:dyDescent="0.25">
      <c r="A108" s="70" t="str">
        <f t="shared" si="0"/>
        <v>b.2. Didinti inovatyvių / pažangių technologijų diegimą ūkiuose</v>
      </c>
      <c r="B108" s="72" t="s">
        <v>297</v>
      </c>
      <c r="C108" s="73" t="s">
        <v>298</v>
      </c>
      <c r="D108" s="73" t="s">
        <v>280</v>
      </c>
      <c r="E108" s="74" t="s">
        <v>77</v>
      </c>
    </row>
    <row r="109" spans="1:5" x14ac:dyDescent="0.25">
      <c r="A109" s="70" t="str">
        <f t="shared" si="0"/>
        <v>b.3. Atnaujinti esamas melioracijos sistemas, pertvarkant į reguliuojamas</v>
      </c>
      <c r="B109" s="72" t="s">
        <v>299</v>
      </c>
      <c r="C109" s="73" t="s">
        <v>300</v>
      </c>
      <c r="D109" s="73" t="s">
        <v>280</v>
      </c>
      <c r="E109" s="74" t="s">
        <v>77</v>
      </c>
    </row>
    <row r="110" spans="1:5" x14ac:dyDescent="0.25">
      <c r="A110" s="70" t="str">
        <f t="shared" si="0"/>
        <v>b.4. Skatinti beatliekinę veiklą ūkiuose</v>
      </c>
      <c r="B110" s="72" t="s">
        <v>301</v>
      </c>
      <c r="C110" s="73" t="s">
        <v>302</v>
      </c>
      <c r="D110" s="73" t="s">
        <v>285</v>
      </c>
      <c r="E110" s="74" t="s">
        <v>77</v>
      </c>
    </row>
    <row r="111" spans="1:5" x14ac:dyDescent="0.25">
      <c r="A111" s="70" t="str">
        <f t="shared" si="0"/>
        <v>b.5. Skatinti novatoriškų (naujoviškų) produktų iš biomasės gamybą</v>
      </c>
      <c r="B111" s="72" t="s">
        <v>303</v>
      </c>
      <c r="C111" s="73" t="s">
        <v>304</v>
      </c>
      <c r="D111" s="73" t="s">
        <v>285</v>
      </c>
      <c r="E111" s="74" t="s">
        <v>77</v>
      </c>
    </row>
    <row r="112" spans="1:5" x14ac:dyDescent="0.25">
      <c r="A112" s="70" t="str">
        <f t="shared" si="0"/>
        <v>c.1. Skatinti ūkių bendradarbiavimą, įskaitant gamintojų organizacijų kūrimąsi</v>
      </c>
      <c r="B112" s="72" t="s">
        <v>305</v>
      </c>
      <c r="C112" s="73" t="s">
        <v>306</v>
      </c>
      <c r="D112" s="73" t="s">
        <v>285</v>
      </c>
      <c r="E112" s="74" t="s">
        <v>77</v>
      </c>
    </row>
    <row r="113" spans="1:5" x14ac:dyDescent="0.25">
      <c r="A113" s="70" t="str">
        <f t="shared" si="0"/>
        <v>c.2. Didinti ūkininkų derybinę galią, ypač dalyvaujant trumpose tiekimo grandinėse</v>
      </c>
      <c r="B113" s="72" t="s">
        <v>307</v>
      </c>
      <c r="C113" s="73" t="s">
        <v>308</v>
      </c>
      <c r="D113" s="73" t="s">
        <v>280</v>
      </c>
      <c r="E113" s="74" t="s">
        <v>77</v>
      </c>
    </row>
    <row r="114" spans="1:5" x14ac:dyDescent="0.25">
      <c r="A114" s="70" t="str">
        <f t="shared" si="0"/>
        <v>c.3. Skatinti kooperatyvus teikti paslaugas savo nariams, pritaikant dalijimosi ekonomikos principus</v>
      </c>
      <c r="B114" s="72" t="s">
        <v>309</v>
      </c>
      <c r="C114" s="73" t="s">
        <v>310</v>
      </c>
      <c r="D114" s="73" t="s">
        <v>290</v>
      </c>
      <c r="E114" s="74" t="s">
        <v>77</v>
      </c>
    </row>
    <row r="115" spans="1:5" x14ac:dyDescent="0.25">
      <c r="A115" s="70" t="str">
        <f t="shared" si="0"/>
        <v>c.4. Skatinti ūkio subjektus gaminti aukštesnės pridėtinės vertės produkciją</v>
      </c>
      <c r="B115" s="72" t="s">
        <v>311</v>
      </c>
      <c r="C115" s="73" t="s">
        <v>312</v>
      </c>
      <c r="D115" s="73" t="s">
        <v>285</v>
      </c>
      <c r="E115" s="74" t="s">
        <v>77</v>
      </c>
    </row>
    <row r="116" spans="1:5" x14ac:dyDescent="0.25">
      <c r="A116" s="70" t="str">
        <f t="shared" si="0"/>
        <v xml:space="preserve">d.1. Didinti ŠESD absorbavimą skatinant miškų veisimą </v>
      </c>
      <c r="B116" s="72" t="s">
        <v>313</v>
      </c>
      <c r="C116" s="73" t="s">
        <v>314</v>
      </c>
      <c r="D116" s="73" t="s">
        <v>285</v>
      </c>
      <c r="E116" s="74" t="s">
        <v>77</v>
      </c>
    </row>
    <row r="117" spans="1:5" x14ac:dyDescent="0.25">
      <c r="A117" s="70" t="str">
        <f t="shared" si="0"/>
        <v>d.2. Taikyti technologijas mažinančias ŠESD emisijas ir didinančias organinės anglies kiekį dirvožemyje</v>
      </c>
      <c r="B117" s="72" t="s">
        <v>315</v>
      </c>
      <c r="C117" s="73" t="s">
        <v>316</v>
      </c>
      <c r="D117" s="73" t="s">
        <v>285</v>
      </c>
      <c r="E117" s="74" t="s">
        <v>77</v>
      </c>
    </row>
    <row r="118" spans="1:5" x14ac:dyDescent="0.25">
      <c r="A118" s="70" t="str">
        <f t="shared" si="0"/>
        <v>d.3. Mažinti ŠESD emisijas nusausintuose šlapynėse ir durpynuose</v>
      </c>
      <c r="B118" s="72" t="s">
        <v>317</v>
      </c>
      <c r="C118" s="73" t="s">
        <v>318</v>
      </c>
      <c r="D118" s="73" t="s">
        <v>290</v>
      </c>
      <c r="E118" s="74" t="s">
        <v>77</v>
      </c>
    </row>
    <row r="119" spans="1:5" x14ac:dyDescent="0.25">
      <c r="A119" s="70" t="str">
        <f t="shared" si="0"/>
        <v>d.4. Didinti ūkių atsparumą dėl klimato kaitos kylančiai rizikai taikant modernias vandentvarkos sistemas</v>
      </c>
      <c r="B119" s="72" t="s">
        <v>319</v>
      </c>
      <c r="C119" s="73" t="s">
        <v>320</v>
      </c>
      <c r="D119" s="73" t="s">
        <v>290</v>
      </c>
      <c r="E119" s="74" t="s">
        <v>77</v>
      </c>
    </row>
    <row r="120" spans="1:5" x14ac:dyDescent="0.25">
      <c r="A120" s="70" t="str">
        <f t="shared" si="0"/>
        <v>d.5. Didinti gyvulių mėšlo ir kitų šalutinių žemės ūkio produktų panaudojimą energijos gamybai</v>
      </c>
      <c r="B120" s="72" t="s">
        <v>321</v>
      </c>
      <c r="C120" s="73" t="s">
        <v>322</v>
      </c>
      <c r="D120" s="73" t="s">
        <v>290</v>
      </c>
      <c r="E120" s="74" t="s">
        <v>363</v>
      </c>
    </row>
    <row r="121" spans="1:5" x14ac:dyDescent="0.25">
      <c r="A121" s="70" t="str">
        <f t="shared" si="0"/>
        <v>e.1. Taikyti žemės ūkio praktikas, kurios stabdytų dirvožemio eroziją, ypač dirbamuose šlaituose</v>
      </c>
      <c r="B121" s="72" t="s">
        <v>323</v>
      </c>
      <c r="C121" s="73" t="s">
        <v>324</v>
      </c>
      <c r="D121" s="73" t="s">
        <v>280</v>
      </c>
      <c r="E121" s="74" t="s">
        <v>77</v>
      </c>
    </row>
    <row r="122" spans="1:5" x14ac:dyDescent="0.25">
      <c r="A122" s="70" t="str">
        <f t="shared" si="0"/>
        <v>e.2. Mažinti tręšimą mineralinėmis trąšomis ir didinti tvarių mėšlo tvarkymo technologijų naudojimą</v>
      </c>
      <c r="B122" s="72" t="s">
        <v>325</v>
      </c>
      <c r="C122" s="73" t="s">
        <v>326</v>
      </c>
      <c r="D122" s="73" t="s">
        <v>280</v>
      </c>
      <c r="E122" s="74" t="s">
        <v>77</v>
      </c>
    </row>
    <row r="123" spans="1:5" x14ac:dyDescent="0.25">
      <c r="A123" s="70" t="str">
        <f t="shared" si="0"/>
        <v>e.3. Gerinti paviršinio vandens kokybę, ypač rizikos vandenų teritorijose</v>
      </c>
      <c r="B123" s="72" t="s">
        <v>327</v>
      </c>
      <c r="C123" s="73" t="s">
        <v>328</v>
      </c>
      <c r="D123" s="73" t="s">
        <v>280</v>
      </c>
      <c r="E123" s="74" t="s">
        <v>77</v>
      </c>
    </row>
    <row r="124" spans="1:5" x14ac:dyDescent="0.25">
      <c r="A124" s="70" t="str">
        <f t="shared" si="0"/>
        <v>f.1. Gerinti biologinės įvairovės būklę žemės ūkio naudmenose, taikant tvarias žemės ūkio praktikas</v>
      </c>
      <c r="B124" s="72" t="s">
        <v>329</v>
      </c>
      <c r="C124" s="73" t="s">
        <v>330</v>
      </c>
      <c r="D124" s="73" t="s">
        <v>285</v>
      </c>
      <c r="E124" s="74" t="s">
        <v>77</v>
      </c>
    </row>
    <row r="125" spans="1:5" x14ac:dyDescent="0.25">
      <c r="A125" s="70" t="str">
        <f t="shared" si="0"/>
        <v>f.2. Gerinti su žemės ūkiu ir miškais susijusių buveinių būklę</v>
      </c>
      <c r="B125" s="72" t="s">
        <v>331</v>
      </c>
      <c r="C125" s="73" t="s">
        <v>332</v>
      </c>
      <c r="D125" s="73" t="s">
        <v>280</v>
      </c>
      <c r="E125" s="74" t="s">
        <v>77</v>
      </c>
    </row>
    <row r="126" spans="1:5" x14ac:dyDescent="0.25">
      <c r="A126" s="70" t="str">
        <f t="shared" si="0"/>
        <v>f.3. Saugoti biologinės įvairovės apsaugos požiūriu vertingus agrarinio kraštovaizdžio elementus</v>
      </c>
      <c r="B126" s="72" t="s">
        <v>333</v>
      </c>
      <c r="C126" s="73" t="s">
        <v>334</v>
      </c>
      <c r="D126" s="73" t="s">
        <v>285</v>
      </c>
      <c r="E126" s="74" t="s">
        <v>77</v>
      </c>
    </row>
    <row r="127" spans="1:5" x14ac:dyDescent="0.25">
      <c r="A127" s="70" t="str">
        <f t="shared" si="0"/>
        <v>g.1. Pritraukti ir išlaikyti jaunus žmones, įskaitant jaunuosius ūkininkus, kaimo vietovėse</v>
      </c>
      <c r="B127" s="72" t="s">
        <v>335</v>
      </c>
      <c r="C127" s="73" t="s">
        <v>336</v>
      </c>
      <c r="D127" s="73" t="s">
        <v>280</v>
      </c>
      <c r="E127" s="74" t="s">
        <v>77</v>
      </c>
    </row>
    <row r="128" spans="1:5" x14ac:dyDescent="0.25">
      <c r="A128" s="70" t="str">
        <f t="shared" si="0"/>
        <v>g.2 . Gerinti jaunųjų ūkininkų žinių ir įgūdžių lygį, sudarant galimybę jiems mokytis, gauti konsultacijas</v>
      </c>
      <c r="B128" s="72" t="s">
        <v>337</v>
      </c>
      <c r="C128" s="73" t="s">
        <v>338</v>
      </c>
      <c r="D128" s="73" t="s">
        <v>280</v>
      </c>
      <c r="E128" s="74" t="s">
        <v>77</v>
      </c>
    </row>
    <row r="129" spans="1:5" x14ac:dyDescent="0.25">
      <c r="A129" s="70" t="str">
        <f t="shared" si="0"/>
        <v>g.4 . Didinti jaunųjų ūkininkų prieinamumą prie žemės ir finansinių išteklių</v>
      </c>
      <c r="B129" s="72" t="s">
        <v>339</v>
      </c>
      <c r="C129" s="73" t="s">
        <v>340</v>
      </c>
      <c r="D129" s="73" t="s">
        <v>280</v>
      </c>
      <c r="E129" s="74" t="s">
        <v>363</v>
      </c>
    </row>
    <row r="130" spans="1:5" x14ac:dyDescent="0.25">
      <c r="A130" s="70" t="str">
        <f t="shared" si="0"/>
        <v>h.7. Skatinti miškuose tvarią ūkinę veiklą</v>
      </c>
      <c r="B130" s="72" t="s">
        <v>342</v>
      </c>
      <c r="C130" s="73" t="s">
        <v>343</v>
      </c>
      <c r="D130" s="73" t="s">
        <v>290</v>
      </c>
      <c r="E130" s="74" t="s">
        <v>76</v>
      </c>
    </row>
    <row r="131" spans="1:5" x14ac:dyDescent="0.25">
      <c r="A131" s="70" t="str">
        <f t="shared" si="0"/>
        <v>i.1. Skatinti saugių, ekologiškų, aukštos ir išskirtinės kokybės žemės ūkio ir maisto produktų vartojimą</v>
      </c>
      <c r="B131" s="72" t="s">
        <v>344</v>
      </c>
      <c r="C131" s="73" t="s">
        <v>345</v>
      </c>
      <c r="D131" s="73" t="s">
        <v>285</v>
      </c>
      <c r="E131" s="74" t="s">
        <v>77</v>
      </c>
    </row>
    <row r="132" spans="1:5" x14ac:dyDescent="0.25">
      <c r="A132" s="70" t="str">
        <f t="shared" si="0"/>
        <v>i.2. Skatinti ūkiuose taikyti integruotas kenksmingųjųų organizmų kontrolės praktikas</v>
      </c>
      <c r="B132" s="72" t="s">
        <v>346</v>
      </c>
      <c r="C132" s="73" t="s">
        <v>347</v>
      </c>
      <c r="D132" s="73" t="s">
        <v>290</v>
      </c>
      <c r="E132" s="74" t="s">
        <v>77</v>
      </c>
    </row>
    <row r="133" spans="1:5" x14ac:dyDescent="0.25">
      <c r="A133" s="70" t="str">
        <f t="shared" si="0"/>
        <v>i.3. Skatinti ūkinių gyvūnų laikytojus prisiimti aukštesnius gyvūnų gerovės standartus</v>
      </c>
      <c r="B133" s="72" t="s">
        <v>348</v>
      </c>
      <c r="C133" s="73" t="s">
        <v>349</v>
      </c>
      <c r="D133" s="73" t="s">
        <v>290</v>
      </c>
      <c r="E133" s="74" t="s">
        <v>77</v>
      </c>
    </row>
    <row r="134" spans="1:5" x14ac:dyDescent="0.25">
      <c r="A134" s="70" t="str">
        <f t="shared" si="0"/>
        <v>i.4. Gerinti institucijų, atsakingų už augalų ir gyvūnų ligų prevenciją ir kontrolę, aprūpinimą įranga</v>
      </c>
      <c r="B134" s="72" t="s">
        <v>350</v>
      </c>
      <c r="C134" s="73" t="s">
        <v>351</v>
      </c>
      <c r="D134" s="73" t="s">
        <v>290</v>
      </c>
      <c r="E134" s="74" t="s">
        <v>76</v>
      </c>
    </row>
    <row r="135" spans="1:5" x14ac:dyDescent="0.25">
      <c r="A135" s="70" t="str">
        <f t="shared" si="0"/>
        <v>i.5. Stiprinti prevencinių biosaugos priemonių taikymą, mažinant gyvulių infekcinių susirgimų riziką</v>
      </c>
      <c r="B135" s="72" t="s">
        <v>352</v>
      </c>
      <c r="C135" s="73" t="s">
        <v>353</v>
      </c>
      <c r="D135" s="73" t="s">
        <v>285</v>
      </c>
      <c r="E135" s="74" t="s">
        <v>77</v>
      </c>
    </row>
    <row r="136" spans="1:5" x14ac:dyDescent="0.25">
      <c r="A136" s="70" t="str">
        <f t="shared" si="0"/>
        <v>k.1. Didinti žinių ir inovacijų sklaidą žemės ūkyje</v>
      </c>
      <c r="B136" s="72" t="s">
        <v>354</v>
      </c>
      <c r="C136" s="73" t="s">
        <v>355</v>
      </c>
      <c r="D136" s="73" t="s">
        <v>356</v>
      </c>
      <c r="E136" s="74" t="s">
        <v>77</v>
      </c>
    </row>
    <row r="137" spans="1:5" x14ac:dyDescent="0.25">
      <c r="A137" s="70" t="str">
        <f t="shared" si="0"/>
        <v>k.2. Didinti konsultavimo paslaugų formų įvairovę, geriau užtikrinti jų atitikimą ūkininkų poreikiams</v>
      </c>
      <c r="B137" s="72" t="s">
        <v>357</v>
      </c>
      <c r="C137" s="73" t="s">
        <v>358</v>
      </c>
      <c r="D137" s="73" t="s">
        <v>356</v>
      </c>
      <c r="E137" s="74" t="s">
        <v>77</v>
      </c>
    </row>
    <row r="138" spans="1:5" x14ac:dyDescent="0.25">
      <c r="A138" s="70" t="str">
        <f t="shared" si="0"/>
        <v>k.3. Užtikrinti aukštą konsultantų kompetenciją ir jų teikiamų konsultacijų kokybę</v>
      </c>
      <c r="B138" s="72" t="s">
        <v>359</v>
      </c>
      <c r="C138" s="73" t="s">
        <v>360</v>
      </c>
      <c r="D138" s="73" t="s">
        <v>356</v>
      </c>
      <c r="E138" s="74" t="s">
        <v>77</v>
      </c>
    </row>
    <row r="139" spans="1:5" x14ac:dyDescent="0.25">
      <c r="A139" s="70" t="str">
        <f t="shared" si="0"/>
        <v xml:space="preserve">k.4. Mažinti skaitmeninę atskirtį žemės ūkyje ir kaimo vietovėse </v>
      </c>
      <c r="B139" s="72" t="s">
        <v>361</v>
      </c>
      <c r="C139" s="73" t="s">
        <v>362</v>
      </c>
      <c r="D139" s="73" t="s">
        <v>356</v>
      </c>
      <c r="E139" s="74" t="s">
        <v>77</v>
      </c>
    </row>
    <row r="140" spans="1:5" x14ac:dyDescent="0.25">
      <c r="A140" s="70" t="str">
        <f t="shared" si="0"/>
        <v xml:space="preserve">. </v>
      </c>
      <c r="B140" s="72"/>
      <c r="C140" s="73"/>
      <c r="D140" s="73"/>
      <c r="E140" s="74"/>
    </row>
    <row r="141" spans="1:5" x14ac:dyDescent="0.25">
      <c r="A141" s="70" t="str">
        <f t="shared" si="0"/>
        <v xml:space="preserve">. </v>
      </c>
      <c r="B141" s="72"/>
      <c r="C141" s="73"/>
      <c r="D141" s="73"/>
      <c r="E141" s="74"/>
    </row>
    <row r="142" spans="1:5" x14ac:dyDescent="0.25">
      <c r="A142" s="70" t="str">
        <f t="shared" si="0"/>
        <v xml:space="preserve">. </v>
      </c>
      <c r="B142" s="72"/>
      <c r="C142" s="73"/>
      <c r="D142" s="73"/>
      <c r="E142" s="74"/>
    </row>
    <row r="143" spans="1:5" x14ac:dyDescent="0.25">
      <c r="A143" s="70" t="str">
        <f t="shared" si="0"/>
        <v xml:space="preserve">. </v>
      </c>
      <c r="B143" s="72"/>
      <c r="C143" s="73"/>
      <c r="D143" s="73"/>
      <c r="E143" s="74"/>
    </row>
    <row r="144" spans="1:5" x14ac:dyDescent="0.25">
      <c r="A144" s="75" t="str">
        <f t="shared" si="0"/>
        <v xml:space="preserve">. </v>
      </c>
      <c r="B144" s="76"/>
      <c r="C144" s="77"/>
      <c r="D144" s="77"/>
      <c r="E144" s="78"/>
    </row>
  </sheetData>
  <sheetProtection algorithmName="SHA-512" hashValue="KoJAzciWhN1ZPIuMuE1Uj3PP/ugKySxTKYNK78POxDImLmA1vkqWRJC84jEiLJmeNwAPgVt8r938yhQFibqQwQ==" saltValue="Ksbo6afD3ctP70QbhK+F6w==" spinCount="100000" sheet="1" objects="1" scenarios="1"/>
  <phoneticPr fontId="9"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631C-E2EE-46E0-9E0E-3E13C646E291}">
  <dimension ref="A1:Y60"/>
  <sheetViews>
    <sheetView zoomScaleNormal="100" zoomScaleSheetLayoutView="83" workbookViewId="0">
      <pane xSplit="1" ySplit="7" topLeftCell="B10" activePane="bottomRight" state="frozen"/>
      <selection pane="topRight" activeCell="B1" sqref="B1"/>
      <selection pane="bottomLeft" activeCell="A8" sqref="A8"/>
      <selection pane="bottomRight" activeCell="D10" sqref="D10"/>
    </sheetView>
  </sheetViews>
  <sheetFormatPr defaultColWidth="9.140625" defaultRowHeight="15" x14ac:dyDescent="0.25"/>
  <cols>
    <col min="1" max="1" width="8.7109375" style="13" customWidth="1"/>
    <col min="2" max="2" width="10.7109375" style="13" customWidth="1"/>
    <col min="3" max="3" width="80.7109375" style="381" customWidth="1"/>
    <col min="4" max="4" width="20.7109375" style="384" customWidth="1"/>
    <col min="5" max="5" width="12.7109375" style="15" customWidth="1"/>
    <col min="6" max="25" width="15.7109375" style="13" customWidth="1"/>
    <col min="26" max="16384" width="9.140625" style="13"/>
  </cols>
  <sheetData>
    <row r="1" spans="1:25" s="38" customFormat="1" ht="18.75" x14ac:dyDescent="0.25">
      <c r="A1" s="36" t="s">
        <v>709</v>
      </c>
      <c r="B1" s="36" t="s">
        <v>398</v>
      </c>
      <c r="C1" s="121"/>
      <c r="D1" s="463"/>
      <c r="E1" s="37"/>
      <c r="F1" s="36"/>
      <c r="G1" s="36"/>
      <c r="H1" s="36"/>
      <c r="I1" s="36"/>
      <c r="J1" s="36"/>
      <c r="K1" s="36"/>
      <c r="L1" s="36"/>
      <c r="M1" s="36"/>
      <c r="N1" s="36"/>
      <c r="O1" s="36"/>
      <c r="P1" s="36"/>
      <c r="Q1" s="36"/>
      <c r="R1" s="36"/>
      <c r="S1" s="36"/>
      <c r="T1" s="36"/>
      <c r="U1" s="36"/>
      <c r="V1" s="36"/>
      <c r="W1" s="36"/>
      <c r="X1" s="36"/>
      <c r="Y1" s="36"/>
    </row>
    <row r="2" spans="1:25" customFormat="1" x14ac:dyDescent="0.25">
      <c r="C2" s="157"/>
      <c r="D2" s="157"/>
    </row>
    <row r="3" spans="1:25" x14ac:dyDescent="0.25">
      <c r="A3" s="1"/>
      <c r="B3" s="139" t="s">
        <v>1272</v>
      </c>
      <c r="C3" s="383" t="str">
        <f>'1'!C8</f>
        <v>ŠAKI</v>
      </c>
      <c r="D3" s="464"/>
      <c r="E3" s="18"/>
      <c r="F3" s="1"/>
      <c r="G3" s="1"/>
      <c r="H3" s="1"/>
      <c r="I3" s="1"/>
      <c r="J3" s="1"/>
      <c r="K3" s="1"/>
      <c r="L3" s="1"/>
      <c r="M3" s="1"/>
      <c r="N3" s="1"/>
      <c r="O3" s="1"/>
      <c r="P3" s="1"/>
      <c r="Q3" s="1"/>
      <c r="R3" s="1"/>
      <c r="S3" s="1"/>
      <c r="T3" s="1"/>
      <c r="U3" s="1"/>
      <c r="V3" s="1"/>
      <c r="W3" s="1"/>
      <c r="X3" s="1"/>
      <c r="Y3" s="1"/>
    </row>
    <row r="4" spans="1:25" customFormat="1" x14ac:dyDescent="0.25">
      <c r="C4" s="157"/>
      <c r="D4" s="157"/>
    </row>
    <row r="5" spans="1:25" s="16" customFormat="1" x14ac:dyDescent="0.25">
      <c r="A5" s="19"/>
      <c r="B5" s="20">
        <v>1</v>
      </c>
      <c r="C5" s="382">
        <v>2</v>
      </c>
      <c r="D5" s="382">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75" thickBot="1" x14ac:dyDescent="0.3">
      <c r="A6" s="1"/>
      <c r="B6" s="23"/>
      <c r="C6" s="606"/>
      <c r="D6" s="607"/>
      <c r="E6" s="25"/>
      <c r="F6" s="95" t="s">
        <v>55</v>
      </c>
      <c r="G6" s="95" t="s">
        <v>56</v>
      </c>
      <c r="H6" s="95" t="s">
        <v>57</v>
      </c>
      <c r="I6" s="95" t="s">
        <v>58</v>
      </c>
      <c r="J6" s="95" t="s">
        <v>59</v>
      </c>
      <c r="K6" s="95" t="s">
        <v>60</v>
      </c>
      <c r="L6" s="95" t="s">
        <v>61</v>
      </c>
      <c r="M6" s="95" t="s">
        <v>62</v>
      </c>
      <c r="N6" s="95" t="s">
        <v>63</v>
      </c>
      <c r="O6" s="95" t="s">
        <v>64</v>
      </c>
      <c r="P6" s="95" t="s">
        <v>65</v>
      </c>
      <c r="Q6" s="95" t="s">
        <v>66</v>
      </c>
      <c r="R6" s="95" t="s">
        <v>67</v>
      </c>
      <c r="S6" s="95" t="s">
        <v>68</v>
      </c>
      <c r="T6" s="95" t="s">
        <v>69</v>
      </c>
      <c r="U6" s="95" t="s">
        <v>70</v>
      </c>
      <c r="V6" s="95" t="s">
        <v>71</v>
      </c>
      <c r="W6" s="95" t="s">
        <v>72</v>
      </c>
      <c r="X6" s="95" t="s">
        <v>73</v>
      </c>
      <c r="Y6" s="95" t="s">
        <v>74</v>
      </c>
    </row>
    <row r="7" spans="1:25" ht="120" customHeight="1" x14ac:dyDescent="0.25">
      <c r="A7" s="1" t="s">
        <v>710</v>
      </c>
      <c r="B7" s="608"/>
      <c r="C7" s="609" t="s">
        <v>161</v>
      </c>
      <c r="D7" s="610" t="s">
        <v>254</v>
      </c>
      <c r="E7" s="611" t="s">
        <v>1595</v>
      </c>
      <c r="F7" s="131" t="str">
        <f>'3'!C7</f>
        <v>Gerinti gyventojų užimtumo galimybes ir socialinę įtrauktį.</v>
      </c>
      <c r="G7" s="131" t="str">
        <f>'3'!C8</f>
        <v>Užtikrinti gyventojams svarbių ir krašto svečiams patrauklių viešų ir kitų paslaugų prieinamumą.</v>
      </c>
      <c r="H7" s="131" t="str">
        <f>'3'!C9</f>
        <v>Puoselėti Zanavykų etninį savitumą ir krašto identitetą, stiprinant vietos gyventojų bendruomeniškumą.</v>
      </c>
      <c r="I7" s="131" t="str">
        <f>'3'!C10</f>
        <v>Stiprinti nevyriausybinį sektorių ir jo konkurencingumą viešų paslaugų teikime.</v>
      </c>
      <c r="J7" s="131">
        <f>'3'!C11</f>
        <v>0</v>
      </c>
      <c r="K7" s="131">
        <f>'3'!C12</f>
        <v>0</v>
      </c>
      <c r="L7" s="131">
        <f>'3'!C13</f>
        <v>0</v>
      </c>
      <c r="M7" s="131">
        <f>'3'!C14</f>
        <v>0</v>
      </c>
      <c r="N7" s="131">
        <f>'3'!C15</f>
        <v>0</v>
      </c>
      <c r="O7" s="131">
        <f>'3'!C16</f>
        <v>0</v>
      </c>
      <c r="P7" s="131">
        <f>'3'!C17</f>
        <v>0</v>
      </c>
      <c r="Q7" s="131">
        <f>'3'!C18</f>
        <v>0</v>
      </c>
      <c r="R7" s="131">
        <f>'3'!C19</f>
        <v>0</v>
      </c>
      <c r="S7" s="131">
        <f>'3'!C20</f>
        <v>0</v>
      </c>
      <c r="T7" s="131">
        <f>'3'!C21</f>
        <v>0</v>
      </c>
      <c r="U7" s="131">
        <f>'3'!C22</f>
        <v>0</v>
      </c>
      <c r="V7" s="131">
        <f>'3'!C23</f>
        <v>0</v>
      </c>
      <c r="W7" s="131">
        <f>'3'!C24</f>
        <v>0</v>
      </c>
      <c r="X7" s="131">
        <f>'3'!C25</f>
        <v>0</v>
      </c>
      <c r="Y7" s="132">
        <f>'3'!C26</f>
        <v>0</v>
      </c>
    </row>
    <row r="8" spans="1:25" ht="30" x14ac:dyDescent="0.25">
      <c r="A8" s="1" t="s">
        <v>1216</v>
      </c>
      <c r="B8" s="541" t="s">
        <v>127</v>
      </c>
      <c r="C8" s="618" t="s">
        <v>1731</v>
      </c>
      <c r="D8" s="465" t="s">
        <v>1712</v>
      </c>
      <c r="E8" s="612">
        <f>COUNTIFS($F8:$Y8,"taip")</f>
        <v>3</v>
      </c>
      <c r="F8" s="133" t="s">
        <v>77</v>
      </c>
      <c r="G8" s="133" t="s">
        <v>77</v>
      </c>
      <c r="H8" s="133" t="s">
        <v>77</v>
      </c>
      <c r="I8" s="133" t="s">
        <v>76</v>
      </c>
      <c r="J8" s="133" t="s">
        <v>76</v>
      </c>
      <c r="K8" s="133" t="s">
        <v>76</v>
      </c>
      <c r="L8" s="133" t="s">
        <v>76</v>
      </c>
      <c r="M8" s="133" t="s">
        <v>76</v>
      </c>
      <c r="N8" s="133" t="s">
        <v>76</v>
      </c>
      <c r="O8" s="133" t="s">
        <v>76</v>
      </c>
      <c r="P8" s="133" t="s">
        <v>76</v>
      </c>
      <c r="Q8" s="133" t="s">
        <v>76</v>
      </c>
      <c r="R8" s="133" t="s">
        <v>76</v>
      </c>
      <c r="S8" s="133" t="s">
        <v>76</v>
      </c>
      <c r="T8" s="133" t="s">
        <v>76</v>
      </c>
      <c r="U8" s="133" t="s">
        <v>76</v>
      </c>
      <c r="V8" s="133" t="s">
        <v>76</v>
      </c>
      <c r="W8" s="133" t="s">
        <v>76</v>
      </c>
      <c r="X8" s="133" t="s">
        <v>76</v>
      </c>
      <c r="Y8" s="134" t="s">
        <v>76</v>
      </c>
    </row>
    <row r="9" spans="1:25" ht="30" x14ac:dyDescent="0.25">
      <c r="A9" s="1" t="s">
        <v>1217</v>
      </c>
      <c r="B9" s="541" t="s">
        <v>128</v>
      </c>
      <c r="C9" s="619" t="s">
        <v>1732</v>
      </c>
      <c r="D9" s="465" t="s">
        <v>1715</v>
      </c>
      <c r="E9" s="612">
        <f t="shared" ref="E9:E17" si="0">COUNTIFS($F9:$Y9,"taip")</f>
        <v>2</v>
      </c>
      <c r="F9" s="133" t="s">
        <v>77</v>
      </c>
      <c r="G9" s="133" t="s">
        <v>76</v>
      </c>
      <c r="H9" s="133" t="s">
        <v>77</v>
      </c>
      <c r="I9" s="133" t="s">
        <v>76</v>
      </c>
      <c r="J9" s="133" t="s">
        <v>76</v>
      </c>
      <c r="K9" s="133" t="s">
        <v>76</v>
      </c>
      <c r="L9" s="133" t="s">
        <v>76</v>
      </c>
      <c r="M9" s="133" t="s">
        <v>76</v>
      </c>
      <c r="N9" s="133" t="s">
        <v>76</v>
      </c>
      <c r="O9" s="133" t="s">
        <v>76</v>
      </c>
      <c r="P9" s="133" t="s">
        <v>76</v>
      </c>
      <c r="Q9" s="133" t="s">
        <v>76</v>
      </c>
      <c r="R9" s="133" t="s">
        <v>76</v>
      </c>
      <c r="S9" s="133" t="s">
        <v>76</v>
      </c>
      <c r="T9" s="133" t="s">
        <v>76</v>
      </c>
      <c r="U9" s="133" t="s">
        <v>76</v>
      </c>
      <c r="V9" s="133" t="s">
        <v>76</v>
      </c>
      <c r="W9" s="133" t="s">
        <v>76</v>
      </c>
      <c r="X9" s="133" t="s">
        <v>76</v>
      </c>
      <c r="Y9" s="134" t="s">
        <v>76</v>
      </c>
    </row>
    <row r="10" spans="1:25" ht="30" x14ac:dyDescent="0.25">
      <c r="A10" s="1" t="s">
        <v>1218</v>
      </c>
      <c r="B10" s="541" t="s">
        <v>129</v>
      </c>
      <c r="C10" s="619" t="s">
        <v>1733</v>
      </c>
      <c r="D10" s="465" t="s">
        <v>1884</v>
      </c>
      <c r="E10" s="612">
        <f t="shared" si="0"/>
        <v>3</v>
      </c>
      <c r="F10" s="133" t="s">
        <v>76</v>
      </c>
      <c r="G10" s="133" t="s">
        <v>77</v>
      </c>
      <c r="H10" s="133" t="s">
        <v>77</v>
      </c>
      <c r="I10" s="133" t="s">
        <v>77</v>
      </c>
      <c r="J10" s="133" t="s">
        <v>76</v>
      </c>
      <c r="K10" s="133" t="s">
        <v>76</v>
      </c>
      <c r="L10" s="133" t="s">
        <v>76</v>
      </c>
      <c r="M10" s="133" t="s">
        <v>76</v>
      </c>
      <c r="N10" s="133" t="s">
        <v>76</v>
      </c>
      <c r="O10" s="133" t="s">
        <v>76</v>
      </c>
      <c r="P10" s="133" t="s">
        <v>76</v>
      </c>
      <c r="Q10" s="133" t="s">
        <v>76</v>
      </c>
      <c r="R10" s="133" t="s">
        <v>76</v>
      </c>
      <c r="S10" s="133" t="s">
        <v>76</v>
      </c>
      <c r="T10" s="133" t="s">
        <v>76</v>
      </c>
      <c r="U10" s="133" t="s">
        <v>76</v>
      </c>
      <c r="V10" s="133" t="s">
        <v>76</v>
      </c>
      <c r="W10" s="133" t="s">
        <v>76</v>
      </c>
      <c r="X10" s="133" t="s">
        <v>76</v>
      </c>
      <c r="Y10" s="134" t="s">
        <v>76</v>
      </c>
    </row>
    <row r="11" spans="1:25" ht="30" x14ac:dyDescent="0.25">
      <c r="A11" s="1" t="s">
        <v>1219</v>
      </c>
      <c r="B11" s="541" t="s">
        <v>130</v>
      </c>
      <c r="C11" s="619" t="s">
        <v>1734</v>
      </c>
      <c r="D11" s="465" t="s">
        <v>1714</v>
      </c>
      <c r="E11" s="612">
        <f t="shared" si="0"/>
        <v>3</v>
      </c>
      <c r="F11" s="133" t="s">
        <v>77</v>
      </c>
      <c r="G11" s="133" t="s">
        <v>76</v>
      </c>
      <c r="H11" s="133" t="s">
        <v>77</v>
      </c>
      <c r="I11" s="133" t="s">
        <v>77</v>
      </c>
      <c r="J11" s="133" t="s">
        <v>76</v>
      </c>
      <c r="K11" s="133" t="s">
        <v>76</v>
      </c>
      <c r="L11" s="133" t="s">
        <v>76</v>
      </c>
      <c r="M11" s="133" t="s">
        <v>76</v>
      </c>
      <c r="N11" s="133" t="s">
        <v>76</v>
      </c>
      <c r="O11" s="133" t="s">
        <v>76</v>
      </c>
      <c r="P11" s="133" t="s">
        <v>76</v>
      </c>
      <c r="Q11" s="133" t="s">
        <v>76</v>
      </c>
      <c r="R11" s="133" t="s">
        <v>76</v>
      </c>
      <c r="S11" s="133" t="s">
        <v>76</v>
      </c>
      <c r="T11" s="133" t="s">
        <v>76</v>
      </c>
      <c r="U11" s="133" t="s">
        <v>76</v>
      </c>
      <c r="V11" s="133" t="s">
        <v>76</v>
      </c>
      <c r="W11" s="133" t="s">
        <v>76</v>
      </c>
      <c r="X11" s="133" t="s">
        <v>76</v>
      </c>
      <c r="Y11" s="134" t="s">
        <v>76</v>
      </c>
    </row>
    <row r="12" spans="1:25" x14ac:dyDescent="0.25">
      <c r="A12" s="1" t="s">
        <v>1220</v>
      </c>
      <c r="B12" s="541" t="s">
        <v>131</v>
      </c>
      <c r="C12" s="619" t="s">
        <v>1735</v>
      </c>
      <c r="D12" s="465" t="s">
        <v>1736</v>
      </c>
      <c r="E12" s="612">
        <f t="shared" si="0"/>
        <v>1</v>
      </c>
      <c r="F12" s="133" t="s">
        <v>77</v>
      </c>
      <c r="G12" s="133" t="s">
        <v>76</v>
      </c>
      <c r="H12" s="133" t="s">
        <v>76</v>
      </c>
      <c r="I12" s="133" t="s">
        <v>76</v>
      </c>
      <c r="J12" s="133" t="s">
        <v>76</v>
      </c>
      <c r="K12" s="133" t="s">
        <v>76</v>
      </c>
      <c r="L12" s="133" t="s">
        <v>76</v>
      </c>
      <c r="M12" s="133" t="s">
        <v>76</v>
      </c>
      <c r="N12" s="133" t="s">
        <v>76</v>
      </c>
      <c r="O12" s="133" t="s">
        <v>76</v>
      </c>
      <c r="P12" s="133" t="s">
        <v>76</v>
      </c>
      <c r="Q12" s="133" t="s">
        <v>76</v>
      </c>
      <c r="R12" s="133" t="s">
        <v>76</v>
      </c>
      <c r="S12" s="133" t="s">
        <v>76</v>
      </c>
      <c r="T12" s="133" t="s">
        <v>76</v>
      </c>
      <c r="U12" s="133" t="s">
        <v>76</v>
      </c>
      <c r="V12" s="133" t="s">
        <v>76</v>
      </c>
      <c r="W12" s="133" t="s">
        <v>76</v>
      </c>
      <c r="X12" s="133" t="s">
        <v>76</v>
      </c>
      <c r="Y12" s="134" t="s">
        <v>76</v>
      </c>
    </row>
    <row r="13" spans="1:25" ht="30" x14ac:dyDescent="0.25">
      <c r="A13" s="1" t="s">
        <v>1221</v>
      </c>
      <c r="B13" s="541" t="s">
        <v>132</v>
      </c>
      <c r="C13" s="619" t="s">
        <v>1737</v>
      </c>
      <c r="D13" s="465" t="s">
        <v>1713</v>
      </c>
      <c r="E13" s="612">
        <f t="shared" si="0"/>
        <v>1</v>
      </c>
      <c r="F13" s="133" t="s">
        <v>77</v>
      </c>
      <c r="G13" s="133" t="s">
        <v>76</v>
      </c>
      <c r="H13" s="133" t="s">
        <v>76</v>
      </c>
      <c r="I13" s="133" t="s">
        <v>76</v>
      </c>
      <c r="J13" s="133" t="s">
        <v>76</v>
      </c>
      <c r="K13" s="133" t="s">
        <v>76</v>
      </c>
      <c r="L13" s="133" t="s">
        <v>76</v>
      </c>
      <c r="M13" s="133" t="s">
        <v>76</v>
      </c>
      <c r="N13" s="133" t="s">
        <v>76</v>
      </c>
      <c r="O13" s="133" t="s">
        <v>76</v>
      </c>
      <c r="P13" s="133" t="s">
        <v>76</v>
      </c>
      <c r="Q13" s="133" t="s">
        <v>76</v>
      </c>
      <c r="R13" s="133" t="s">
        <v>76</v>
      </c>
      <c r="S13" s="133" t="s">
        <v>76</v>
      </c>
      <c r="T13" s="133" t="s">
        <v>76</v>
      </c>
      <c r="U13" s="133" t="s">
        <v>76</v>
      </c>
      <c r="V13" s="133" t="s">
        <v>76</v>
      </c>
      <c r="W13" s="133" t="s">
        <v>76</v>
      </c>
      <c r="X13" s="133" t="s">
        <v>76</v>
      </c>
      <c r="Y13" s="134" t="s">
        <v>76</v>
      </c>
    </row>
    <row r="14" spans="1:25" x14ac:dyDescent="0.25">
      <c r="A14" s="1" t="s">
        <v>1222</v>
      </c>
      <c r="B14" s="541" t="s">
        <v>133</v>
      </c>
      <c r="C14" s="619" t="s">
        <v>1738</v>
      </c>
      <c r="D14" s="465" t="s">
        <v>1739</v>
      </c>
      <c r="E14" s="612">
        <f t="shared" si="0"/>
        <v>1</v>
      </c>
      <c r="F14" s="133" t="s">
        <v>76</v>
      </c>
      <c r="G14" s="133" t="s">
        <v>77</v>
      </c>
      <c r="H14" s="133" t="s">
        <v>76</v>
      </c>
      <c r="I14" s="133" t="s">
        <v>76</v>
      </c>
      <c r="J14" s="133" t="s">
        <v>76</v>
      </c>
      <c r="K14" s="133" t="s">
        <v>76</v>
      </c>
      <c r="L14" s="133" t="s">
        <v>76</v>
      </c>
      <c r="M14" s="133" t="s">
        <v>76</v>
      </c>
      <c r="N14" s="133" t="s">
        <v>76</v>
      </c>
      <c r="O14" s="133" t="s">
        <v>76</v>
      </c>
      <c r="P14" s="133" t="s">
        <v>76</v>
      </c>
      <c r="Q14" s="133" t="s">
        <v>76</v>
      </c>
      <c r="R14" s="133" t="s">
        <v>76</v>
      </c>
      <c r="S14" s="133" t="s">
        <v>76</v>
      </c>
      <c r="T14" s="133" t="s">
        <v>76</v>
      </c>
      <c r="U14" s="133" t="s">
        <v>76</v>
      </c>
      <c r="V14" s="133" t="s">
        <v>76</v>
      </c>
      <c r="W14" s="133" t="s">
        <v>76</v>
      </c>
      <c r="X14" s="133" t="s">
        <v>76</v>
      </c>
      <c r="Y14" s="134" t="s">
        <v>76</v>
      </c>
    </row>
    <row r="15" spans="1:25" x14ac:dyDescent="0.25">
      <c r="A15" s="1" t="s">
        <v>1223</v>
      </c>
      <c r="B15" s="541" t="s">
        <v>134</v>
      </c>
      <c r="C15" s="619"/>
      <c r="D15" s="465"/>
      <c r="E15" s="612">
        <f t="shared" si="0"/>
        <v>0</v>
      </c>
      <c r="F15" s="133" t="s">
        <v>76</v>
      </c>
      <c r="G15" s="133" t="s">
        <v>76</v>
      </c>
      <c r="H15" s="133" t="s">
        <v>76</v>
      </c>
      <c r="I15" s="133" t="s">
        <v>76</v>
      </c>
      <c r="J15" s="133" t="s">
        <v>76</v>
      </c>
      <c r="K15" s="133" t="s">
        <v>76</v>
      </c>
      <c r="L15" s="133" t="s">
        <v>76</v>
      </c>
      <c r="M15" s="133" t="s">
        <v>76</v>
      </c>
      <c r="N15" s="133" t="s">
        <v>76</v>
      </c>
      <c r="O15" s="133" t="s">
        <v>76</v>
      </c>
      <c r="P15" s="133" t="s">
        <v>76</v>
      </c>
      <c r="Q15" s="133" t="s">
        <v>76</v>
      </c>
      <c r="R15" s="133" t="s">
        <v>76</v>
      </c>
      <c r="S15" s="133" t="s">
        <v>76</v>
      </c>
      <c r="T15" s="133" t="s">
        <v>76</v>
      </c>
      <c r="U15" s="133" t="s">
        <v>76</v>
      </c>
      <c r="V15" s="133" t="s">
        <v>76</v>
      </c>
      <c r="W15" s="133" t="s">
        <v>76</v>
      </c>
      <c r="X15" s="133" t="s">
        <v>76</v>
      </c>
      <c r="Y15" s="134" t="s">
        <v>76</v>
      </c>
    </row>
    <row r="16" spans="1:25" x14ac:dyDescent="0.25">
      <c r="A16" s="1" t="s">
        <v>1224</v>
      </c>
      <c r="B16" s="541" t="s">
        <v>135</v>
      </c>
      <c r="C16" s="619"/>
      <c r="D16" s="465"/>
      <c r="E16" s="612">
        <f t="shared" si="0"/>
        <v>0</v>
      </c>
      <c r="F16" s="133" t="s">
        <v>76</v>
      </c>
      <c r="G16" s="133" t="s">
        <v>76</v>
      </c>
      <c r="H16" s="133" t="s">
        <v>76</v>
      </c>
      <c r="I16" s="133" t="s">
        <v>76</v>
      </c>
      <c r="J16" s="133" t="s">
        <v>76</v>
      </c>
      <c r="K16" s="133" t="s">
        <v>76</v>
      </c>
      <c r="L16" s="133" t="s">
        <v>76</v>
      </c>
      <c r="M16" s="133" t="s">
        <v>76</v>
      </c>
      <c r="N16" s="133" t="s">
        <v>76</v>
      </c>
      <c r="O16" s="133" t="s">
        <v>76</v>
      </c>
      <c r="P16" s="133" t="s">
        <v>76</v>
      </c>
      <c r="Q16" s="133" t="s">
        <v>76</v>
      </c>
      <c r="R16" s="133" t="s">
        <v>76</v>
      </c>
      <c r="S16" s="133" t="s">
        <v>76</v>
      </c>
      <c r="T16" s="133" t="s">
        <v>76</v>
      </c>
      <c r="U16" s="133" t="s">
        <v>76</v>
      </c>
      <c r="V16" s="133" t="s">
        <v>76</v>
      </c>
      <c r="W16" s="133" t="s">
        <v>76</v>
      </c>
      <c r="X16" s="133" t="s">
        <v>76</v>
      </c>
      <c r="Y16" s="134" t="s">
        <v>76</v>
      </c>
    </row>
    <row r="17" spans="1:25" x14ac:dyDescent="0.25">
      <c r="A17" s="1" t="s">
        <v>1225</v>
      </c>
      <c r="B17" s="541" t="s">
        <v>136</v>
      </c>
      <c r="C17" s="619"/>
      <c r="D17" s="465"/>
      <c r="E17" s="612">
        <f t="shared" si="0"/>
        <v>0</v>
      </c>
      <c r="F17" s="133" t="s">
        <v>76</v>
      </c>
      <c r="G17" s="133" t="s">
        <v>76</v>
      </c>
      <c r="H17" s="133" t="s">
        <v>76</v>
      </c>
      <c r="I17" s="133" t="s">
        <v>76</v>
      </c>
      <c r="J17" s="133" t="s">
        <v>76</v>
      </c>
      <c r="K17" s="133" t="s">
        <v>76</v>
      </c>
      <c r="L17" s="133" t="s">
        <v>76</v>
      </c>
      <c r="M17" s="133" t="s">
        <v>76</v>
      </c>
      <c r="N17" s="133" t="s">
        <v>76</v>
      </c>
      <c r="O17" s="133" t="s">
        <v>76</v>
      </c>
      <c r="P17" s="133" t="s">
        <v>76</v>
      </c>
      <c r="Q17" s="133" t="s">
        <v>76</v>
      </c>
      <c r="R17" s="133" t="s">
        <v>76</v>
      </c>
      <c r="S17" s="133" t="s">
        <v>76</v>
      </c>
      <c r="T17" s="133" t="s">
        <v>76</v>
      </c>
      <c r="U17" s="133" t="s">
        <v>76</v>
      </c>
      <c r="V17" s="133" t="s">
        <v>76</v>
      </c>
      <c r="W17" s="133" t="s">
        <v>76</v>
      </c>
      <c r="X17" s="133" t="s">
        <v>76</v>
      </c>
      <c r="Y17" s="134" t="s">
        <v>76</v>
      </c>
    </row>
    <row r="18" spans="1:25" ht="45" x14ac:dyDescent="0.25">
      <c r="A18" s="1" t="s">
        <v>711</v>
      </c>
      <c r="B18" s="571"/>
      <c r="C18" s="480" t="s">
        <v>162</v>
      </c>
      <c r="D18" s="385" t="str">
        <f>D7</f>
        <v>Teiginį pagrindžiančio situacijos analizės rodiklio Nr.</v>
      </c>
      <c r="E18" s="513"/>
      <c r="F18" s="33"/>
      <c r="G18" s="33"/>
      <c r="H18" s="33"/>
      <c r="I18" s="33"/>
      <c r="J18" s="33"/>
      <c r="K18" s="33"/>
      <c r="L18" s="33"/>
      <c r="M18" s="33"/>
      <c r="N18" s="33"/>
      <c r="O18" s="33"/>
      <c r="P18" s="33"/>
      <c r="Q18" s="33"/>
      <c r="R18" s="33"/>
      <c r="S18" s="33"/>
      <c r="T18" s="33"/>
      <c r="U18" s="33"/>
      <c r="V18" s="33"/>
      <c r="W18" s="33"/>
      <c r="X18" s="33"/>
      <c r="Y18" s="34"/>
    </row>
    <row r="19" spans="1:25" ht="30" x14ac:dyDescent="0.25">
      <c r="A19" s="1" t="s">
        <v>1226</v>
      </c>
      <c r="B19" s="541" t="s">
        <v>127</v>
      </c>
      <c r="C19" s="619" t="s">
        <v>1740</v>
      </c>
      <c r="D19" s="465" t="s">
        <v>1719</v>
      </c>
      <c r="E19" s="612">
        <f>COUNTIFS($F19:$Y19,"taip")</f>
        <v>2</v>
      </c>
      <c r="F19" s="133" t="s">
        <v>76</v>
      </c>
      <c r="G19" s="133" t="s">
        <v>77</v>
      </c>
      <c r="H19" s="133" t="s">
        <v>77</v>
      </c>
      <c r="I19" s="133" t="s">
        <v>76</v>
      </c>
      <c r="J19" s="133" t="s">
        <v>76</v>
      </c>
      <c r="K19" s="133" t="s">
        <v>76</v>
      </c>
      <c r="L19" s="133" t="s">
        <v>76</v>
      </c>
      <c r="M19" s="133" t="s">
        <v>76</v>
      </c>
      <c r="N19" s="133" t="s">
        <v>76</v>
      </c>
      <c r="O19" s="133" t="s">
        <v>76</v>
      </c>
      <c r="P19" s="133" t="s">
        <v>76</v>
      </c>
      <c r="Q19" s="133" t="s">
        <v>76</v>
      </c>
      <c r="R19" s="133" t="s">
        <v>76</v>
      </c>
      <c r="S19" s="133" t="s">
        <v>76</v>
      </c>
      <c r="T19" s="133" t="s">
        <v>76</v>
      </c>
      <c r="U19" s="133" t="s">
        <v>76</v>
      </c>
      <c r="V19" s="133" t="s">
        <v>76</v>
      </c>
      <c r="W19" s="133" t="s">
        <v>76</v>
      </c>
      <c r="X19" s="133" t="s">
        <v>76</v>
      </c>
      <c r="Y19" s="134" t="s">
        <v>76</v>
      </c>
    </row>
    <row r="20" spans="1:25" x14ac:dyDescent="0.25">
      <c r="A20" s="1" t="s">
        <v>1227</v>
      </c>
      <c r="B20" s="541" t="s">
        <v>128</v>
      </c>
      <c r="C20" s="619" t="s">
        <v>1741</v>
      </c>
      <c r="D20" s="465" t="s">
        <v>1723</v>
      </c>
      <c r="E20" s="612">
        <f t="shared" ref="E20:E28" si="1">COUNTIFS($F20:$Y20,"taip")</f>
        <v>2</v>
      </c>
      <c r="F20" s="133" t="s">
        <v>77</v>
      </c>
      <c r="G20" s="133" t="s">
        <v>77</v>
      </c>
      <c r="H20" s="133" t="s">
        <v>76</v>
      </c>
      <c r="I20" s="133" t="s">
        <v>76</v>
      </c>
      <c r="J20" s="133" t="s">
        <v>76</v>
      </c>
      <c r="K20" s="133" t="s">
        <v>76</v>
      </c>
      <c r="L20" s="133" t="s">
        <v>76</v>
      </c>
      <c r="M20" s="133" t="s">
        <v>76</v>
      </c>
      <c r="N20" s="133" t="s">
        <v>76</v>
      </c>
      <c r="O20" s="133" t="s">
        <v>76</v>
      </c>
      <c r="P20" s="133" t="s">
        <v>76</v>
      </c>
      <c r="Q20" s="133" t="s">
        <v>76</v>
      </c>
      <c r="R20" s="133" t="s">
        <v>76</v>
      </c>
      <c r="S20" s="133" t="s">
        <v>76</v>
      </c>
      <c r="T20" s="133" t="s">
        <v>76</v>
      </c>
      <c r="U20" s="133" t="s">
        <v>76</v>
      </c>
      <c r="V20" s="133" t="s">
        <v>76</v>
      </c>
      <c r="W20" s="133" t="s">
        <v>76</v>
      </c>
      <c r="X20" s="133" t="s">
        <v>76</v>
      </c>
      <c r="Y20" s="134" t="s">
        <v>76</v>
      </c>
    </row>
    <row r="21" spans="1:25" x14ac:dyDescent="0.25">
      <c r="A21" s="1" t="s">
        <v>1228</v>
      </c>
      <c r="B21" s="541" t="s">
        <v>129</v>
      </c>
      <c r="C21" s="619" t="s">
        <v>1742</v>
      </c>
      <c r="D21" s="465" t="s">
        <v>1721</v>
      </c>
      <c r="E21" s="612">
        <f t="shared" si="1"/>
        <v>2</v>
      </c>
      <c r="F21" s="133" t="s">
        <v>76</v>
      </c>
      <c r="G21" s="133" t="s">
        <v>77</v>
      </c>
      <c r="H21" s="133" t="s">
        <v>76</v>
      </c>
      <c r="I21" s="133" t="s">
        <v>77</v>
      </c>
      <c r="J21" s="133" t="s">
        <v>76</v>
      </c>
      <c r="K21" s="133" t="s">
        <v>76</v>
      </c>
      <c r="L21" s="133" t="s">
        <v>76</v>
      </c>
      <c r="M21" s="133" t="s">
        <v>76</v>
      </c>
      <c r="N21" s="133" t="s">
        <v>76</v>
      </c>
      <c r="O21" s="133" t="s">
        <v>76</v>
      </c>
      <c r="P21" s="133" t="s">
        <v>76</v>
      </c>
      <c r="Q21" s="133" t="s">
        <v>76</v>
      </c>
      <c r="R21" s="133" t="s">
        <v>76</v>
      </c>
      <c r="S21" s="133" t="s">
        <v>76</v>
      </c>
      <c r="T21" s="133" t="s">
        <v>76</v>
      </c>
      <c r="U21" s="133" t="s">
        <v>76</v>
      </c>
      <c r="V21" s="133" t="s">
        <v>76</v>
      </c>
      <c r="W21" s="133" t="s">
        <v>76</v>
      </c>
      <c r="X21" s="133" t="s">
        <v>76</v>
      </c>
      <c r="Y21" s="134" t="s">
        <v>76</v>
      </c>
    </row>
    <row r="22" spans="1:25" ht="15.75" x14ac:dyDescent="0.25">
      <c r="A22" s="1" t="s">
        <v>1229</v>
      </c>
      <c r="B22" s="541" t="s">
        <v>130</v>
      </c>
      <c r="C22" s="731" t="s">
        <v>1743</v>
      </c>
      <c r="D22" s="465" t="s">
        <v>1722</v>
      </c>
      <c r="E22" s="612">
        <f t="shared" si="1"/>
        <v>1</v>
      </c>
      <c r="F22" s="133" t="s">
        <v>77</v>
      </c>
      <c r="G22" s="133" t="s">
        <v>76</v>
      </c>
      <c r="H22" s="133" t="s">
        <v>76</v>
      </c>
      <c r="I22" s="133" t="s">
        <v>76</v>
      </c>
      <c r="J22" s="133" t="s">
        <v>76</v>
      </c>
      <c r="K22" s="133" t="s">
        <v>76</v>
      </c>
      <c r="L22" s="133" t="s">
        <v>76</v>
      </c>
      <c r="M22" s="133" t="s">
        <v>76</v>
      </c>
      <c r="N22" s="133" t="s">
        <v>76</v>
      </c>
      <c r="O22" s="133" t="s">
        <v>76</v>
      </c>
      <c r="P22" s="133" t="s">
        <v>76</v>
      </c>
      <c r="Q22" s="133" t="s">
        <v>76</v>
      </c>
      <c r="R22" s="133" t="s">
        <v>76</v>
      </c>
      <c r="S22" s="133" t="s">
        <v>76</v>
      </c>
      <c r="T22" s="133" t="s">
        <v>76</v>
      </c>
      <c r="U22" s="133" t="s">
        <v>76</v>
      </c>
      <c r="V22" s="133" t="s">
        <v>76</v>
      </c>
      <c r="W22" s="133" t="s">
        <v>76</v>
      </c>
      <c r="X22" s="133" t="s">
        <v>76</v>
      </c>
      <c r="Y22" s="134" t="s">
        <v>76</v>
      </c>
    </row>
    <row r="23" spans="1:25" ht="30" x14ac:dyDescent="0.25">
      <c r="A23" s="1" t="s">
        <v>1230</v>
      </c>
      <c r="B23" s="541" t="s">
        <v>131</v>
      </c>
      <c r="C23" s="619" t="s">
        <v>1744</v>
      </c>
      <c r="D23" s="465" t="s">
        <v>1787</v>
      </c>
      <c r="E23" s="612">
        <f t="shared" si="1"/>
        <v>2</v>
      </c>
      <c r="F23" s="133" t="s">
        <v>76</v>
      </c>
      <c r="G23" s="133" t="s">
        <v>76</v>
      </c>
      <c r="H23" s="133" t="s">
        <v>77</v>
      </c>
      <c r="I23" s="133" t="s">
        <v>77</v>
      </c>
      <c r="J23" s="133" t="s">
        <v>76</v>
      </c>
      <c r="K23" s="133" t="s">
        <v>76</v>
      </c>
      <c r="L23" s="133" t="s">
        <v>76</v>
      </c>
      <c r="M23" s="133" t="s">
        <v>76</v>
      </c>
      <c r="N23" s="133" t="s">
        <v>76</v>
      </c>
      <c r="O23" s="133" t="s">
        <v>76</v>
      </c>
      <c r="P23" s="133" t="s">
        <v>76</v>
      </c>
      <c r="Q23" s="133" t="s">
        <v>76</v>
      </c>
      <c r="R23" s="133" t="s">
        <v>76</v>
      </c>
      <c r="S23" s="133" t="s">
        <v>76</v>
      </c>
      <c r="T23" s="133" t="s">
        <v>76</v>
      </c>
      <c r="U23" s="133" t="s">
        <v>76</v>
      </c>
      <c r="V23" s="133" t="s">
        <v>76</v>
      </c>
      <c r="W23" s="133" t="s">
        <v>76</v>
      </c>
      <c r="X23" s="133" t="s">
        <v>76</v>
      </c>
      <c r="Y23" s="134" t="s">
        <v>76</v>
      </c>
    </row>
    <row r="24" spans="1:25" ht="15.75" x14ac:dyDescent="0.25">
      <c r="A24" s="1" t="s">
        <v>1231</v>
      </c>
      <c r="B24" s="541" t="s">
        <v>132</v>
      </c>
      <c r="C24" s="733" t="s">
        <v>1716</v>
      </c>
      <c r="D24" s="465" t="s">
        <v>1720</v>
      </c>
      <c r="E24" s="612">
        <f t="shared" si="1"/>
        <v>1</v>
      </c>
      <c r="F24" s="133" t="s">
        <v>77</v>
      </c>
      <c r="G24" s="133" t="s">
        <v>76</v>
      </c>
      <c r="H24" s="133" t="s">
        <v>76</v>
      </c>
      <c r="I24" s="133" t="s">
        <v>76</v>
      </c>
      <c r="J24" s="133" t="s">
        <v>76</v>
      </c>
      <c r="K24" s="133" t="s">
        <v>76</v>
      </c>
      <c r="L24" s="133" t="s">
        <v>76</v>
      </c>
      <c r="M24" s="133" t="s">
        <v>76</v>
      </c>
      <c r="N24" s="133" t="s">
        <v>76</v>
      </c>
      <c r="O24" s="133" t="s">
        <v>76</v>
      </c>
      <c r="P24" s="133" t="s">
        <v>76</v>
      </c>
      <c r="Q24" s="133" t="s">
        <v>76</v>
      </c>
      <c r="R24" s="133" t="s">
        <v>76</v>
      </c>
      <c r="S24" s="133" t="s">
        <v>76</v>
      </c>
      <c r="T24" s="133" t="s">
        <v>76</v>
      </c>
      <c r="U24" s="133" t="s">
        <v>76</v>
      </c>
      <c r="V24" s="133" t="s">
        <v>76</v>
      </c>
      <c r="W24" s="133" t="s">
        <v>76</v>
      </c>
      <c r="X24" s="133" t="s">
        <v>76</v>
      </c>
      <c r="Y24" s="134" t="s">
        <v>76</v>
      </c>
    </row>
    <row r="25" spans="1:25" ht="30" x14ac:dyDescent="0.25">
      <c r="A25" s="1" t="s">
        <v>1232</v>
      </c>
      <c r="B25" s="541" t="s">
        <v>133</v>
      </c>
      <c r="C25" s="619" t="s">
        <v>1717</v>
      </c>
      <c r="D25" s="465" t="s">
        <v>1718</v>
      </c>
      <c r="E25" s="612">
        <f t="shared" si="1"/>
        <v>1</v>
      </c>
      <c r="F25" s="133" t="s">
        <v>77</v>
      </c>
      <c r="G25" s="133" t="s">
        <v>76</v>
      </c>
      <c r="H25" s="133" t="s">
        <v>76</v>
      </c>
      <c r="I25" s="133" t="s">
        <v>76</v>
      </c>
      <c r="J25" s="133" t="s">
        <v>76</v>
      </c>
      <c r="K25" s="133" t="s">
        <v>76</v>
      </c>
      <c r="L25" s="133" t="s">
        <v>76</v>
      </c>
      <c r="M25" s="133" t="s">
        <v>76</v>
      </c>
      <c r="N25" s="133" t="s">
        <v>76</v>
      </c>
      <c r="O25" s="133" t="s">
        <v>76</v>
      </c>
      <c r="P25" s="133" t="s">
        <v>76</v>
      </c>
      <c r="Q25" s="133" t="s">
        <v>76</v>
      </c>
      <c r="R25" s="133" t="s">
        <v>76</v>
      </c>
      <c r="S25" s="133" t="s">
        <v>76</v>
      </c>
      <c r="T25" s="133" t="s">
        <v>76</v>
      </c>
      <c r="U25" s="133" t="s">
        <v>76</v>
      </c>
      <c r="V25" s="133" t="s">
        <v>76</v>
      </c>
      <c r="W25" s="133" t="s">
        <v>76</v>
      </c>
      <c r="X25" s="133" t="s">
        <v>76</v>
      </c>
      <c r="Y25" s="134" t="s">
        <v>76</v>
      </c>
    </row>
    <row r="26" spans="1:25" x14ac:dyDescent="0.25">
      <c r="A26" s="1" t="s">
        <v>1233</v>
      </c>
      <c r="B26" s="541" t="s">
        <v>134</v>
      </c>
      <c r="C26" s="619" t="s">
        <v>1745</v>
      </c>
      <c r="D26" s="465" t="s">
        <v>1724</v>
      </c>
      <c r="E26" s="612">
        <f t="shared" si="1"/>
        <v>4</v>
      </c>
      <c r="F26" s="133" t="s">
        <v>77</v>
      </c>
      <c r="G26" s="133" t="s">
        <v>77</v>
      </c>
      <c r="H26" s="133" t="s">
        <v>77</v>
      </c>
      <c r="I26" s="133" t="s">
        <v>77</v>
      </c>
      <c r="J26" s="133" t="s">
        <v>76</v>
      </c>
      <c r="K26" s="133" t="s">
        <v>76</v>
      </c>
      <c r="L26" s="133" t="s">
        <v>76</v>
      </c>
      <c r="M26" s="133" t="s">
        <v>76</v>
      </c>
      <c r="N26" s="133" t="s">
        <v>76</v>
      </c>
      <c r="O26" s="133" t="s">
        <v>76</v>
      </c>
      <c r="P26" s="133" t="s">
        <v>76</v>
      </c>
      <c r="Q26" s="133" t="s">
        <v>76</v>
      </c>
      <c r="R26" s="133" t="s">
        <v>76</v>
      </c>
      <c r="S26" s="133" t="s">
        <v>76</v>
      </c>
      <c r="T26" s="133" t="s">
        <v>76</v>
      </c>
      <c r="U26" s="133" t="s">
        <v>76</v>
      </c>
      <c r="V26" s="133" t="s">
        <v>76</v>
      </c>
      <c r="W26" s="133" t="s">
        <v>76</v>
      </c>
      <c r="X26" s="133" t="s">
        <v>76</v>
      </c>
      <c r="Y26" s="134" t="s">
        <v>76</v>
      </c>
    </row>
    <row r="27" spans="1:25" x14ac:dyDescent="0.25">
      <c r="A27" s="1" t="s">
        <v>1234</v>
      </c>
      <c r="B27" s="541" t="s">
        <v>135</v>
      </c>
      <c r="C27" s="619"/>
      <c r="D27" s="465"/>
      <c r="E27" s="612">
        <f t="shared" si="1"/>
        <v>0</v>
      </c>
      <c r="F27" s="133" t="s">
        <v>76</v>
      </c>
      <c r="G27" s="133" t="s">
        <v>76</v>
      </c>
      <c r="H27" s="133" t="s">
        <v>76</v>
      </c>
      <c r="I27" s="133" t="s">
        <v>76</v>
      </c>
      <c r="J27" s="133" t="s">
        <v>76</v>
      </c>
      <c r="K27" s="133" t="s">
        <v>76</v>
      </c>
      <c r="L27" s="133" t="s">
        <v>76</v>
      </c>
      <c r="M27" s="133" t="s">
        <v>76</v>
      </c>
      <c r="N27" s="133" t="s">
        <v>76</v>
      </c>
      <c r="O27" s="133" t="s">
        <v>76</v>
      </c>
      <c r="P27" s="133" t="s">
        <v>76</v>
      </c>
      <c r="Q27" s="133" t="s">
        <v>76</v>
      </c>
      <c r="R27" s="133" t="s">
        <v>76</v>
      </c>
      <c r="S27" s="133" t="s">
        <v>76</v>
      </c>
      <c r="T27" s="133" t="s">
        <v>76</v>
      </c>
      <c r="U27" s="133" t="s">
        <v>76</v>
      </c>
      <c r="V27" s="133" t="s">
        <v>76</v>
      </c>
      <c r="W27" s="133" t="s">
        <v>76</v>
      </c>
      <c r="X27" s="133" t="s">
        <v>76</v>
      </c>
      <c r="Y27" s="134" t="s">
        <v>76</v>
      </c>
    </row>
    <row r="28" spans="1:25" x14ac:dyDescent="0.25">
      <c r="A28" s="1" t="s">
        <v>1235</v>
      </c>
      <c r="B28" s="541" t="s">
        <v>136</v>
      </c>
      <c r="C28" s="619"/>
      <c r="D28" s="465"/>
      <c r="E28" s="612">
        <f t="shared" si="1"/>
        <v>0</v>
      </c>
      <c r="F28" s="133" t="s">
        <v>76</v>
      </c>
      <c r="G28" s="133" t="s">
        <v>76</v>
      </c>
      <c r="H28" s="133" t="s">
        <v>76</v>
      </c>
      <c r="I28" s="133" t="s">
        <v>76</v>
      </c>
      <c r="J28" s="133" t="s">
        <v>76</v>
      </c>
      <c r="K28" s="133" t="s">
        <v>76</v>
      </c>
      <c r="L28" s="133" t="s">
        <v>76</v>
      </c>
      <c r="M28" s="133" t="s">
        <v>76</v>
      </c>
      <c r="N28" s="133" t="s">
        <v>76</v>
      </c>
      <c r="O28" s="133" t="s">
        <v>76</v>
      </c>
      <c r="P28" s="133" t="s">
        <v>76</v>
      </c>
      <c r="Q28" s="133" t="s">
        <v>76</v>
      </c>
      <c r="R28" s="133" t="s">
        <v>76</v>
      </c>
      <c r="S28" s="133" t="s">
        <v>76</v>
      </c>
      <c r="T28" s="133" t="s">
        <v>76</v>
      </c>
      <c r="U28" s="133" t="s">
        <v>76</v>
      </c>
      <c r="V28" s="133" t="s">
        <v>76</v>
      </c>
      <c r="W28" s="133" t="s">
        <v>76</v>
      </c>
      <c r="X28" s="133" t="s">
        <v>76</v>
      </c>
      <c r="Y28" s="134" t="s">
        <v>76</v>
      </c>
    </row>
    <row r="29" spans="1:25" ht="45" x14ac:dyDescent="0.25">
      <c r="A29" s="1" t="s">
        <v>712</v>
      </c>
      <c r="B29" s="571"/>
      <c r="C29" s="480" t="s">
        <v>137</v>
      </c>
      <c r="D29" s="385" t="s">
        <v>164</v>
      </c>
      <c r="E29" s="513"/>
      <c r="F29" s="33"/>
      <c r="G29" s="33"/>
      <c r="H29" s="33"/>
      <c r="I29" s="33"/>
      <c r="J29" s="33"/>
      <c r="K29" s="33"/>
      <c r="L29" s="33"/>
      <c r="M29" s="33"/>
      <c r="N29" s="33"/>
      <c r="O29" s="33"/>
      <c r="P29" s="33"/>
      <c r="Q29" s="33"/>
      <c r="R29" s="33"/>
      <c r="S29" s="33"/>
      <c r="T29" s="33"/>
      <c r="U29" s="33"/>
      <c r="V29" s="33"/>
      <c r="W29" s="33"/>
      <c r="X29" s="33"/>
      <c r="Y29" s="34"/>
    </row>
    <row r="30" spans="1:25" ht="30" x14ac:dyDescent="0.25">
      <c r="A30" s="1" t="s">
        <v>1236</v>
      </c>
      <c r="B30" s="541" t="s">
        <v>127</v>
      </c>
      <c r="C30" s="619" t="s">
        <v>1746</v>
      </c>
      <c r="D30" s="465" t="s">
        <v>1747</v>
      </c>
      <c r="E30" s="612">
        <f>COUNTIFS($F30:$Y30,"taip")</f>
        <v>3</v>
      </c>
      <c r="F30" s="133" t="s">
        <v>77</v>
      </c>
      <c r="G30" s="133" t="s">
        <v>77</v>
      </c>
      <c r="H30" s="133" t="s">
        <v>77</v>
      </c>
      <c r="I30" s="133" t="s">
        <v>76</v>
      </c>
      <c r="J30" s="133" t="s">
        <v>76</v>
      </c>
      <c r="K30" s="133" t="s">
        <v>76</v>
      </c>
      <c r="L30" s="133" t="s">
        <v>76</v>
      </c>
      <c r="M30" s="133" t="s">
        <v>76</v>
      </c>
      <c r="N30" s="133" t="s">
        <v>76</v>
      </c>
      <c r="O30" s="133" t="s">
        <v>76</v>
      </c>
      <c r="P30" s="133" t="s">
        <v>76</v>
      </c>
      <c r="Q30" s="133" t="s">
        <v>76</v>
      </c>
      <c r="R30" s="133" t="s">
        <v>76</v>
      </c>
      <c r="S30" s="133" t="s">
        <v>76</v>
      </c>
      <c r="T30" s="133" t="s">
        <v>76</v>
      </c>
      <c r="U30" s="133" t="s">
        <v>76</v>
      </c>
      <c r="V30" s="133" t="s">
        <v>76</v>
      </c>
      <c r="W30" s="133" t="s">
        <v>76</v>
      </c>
      <c r="X30" s="133" t="s">
        <v>76</v>
      </c>
      <c r="Y30" s="134" t="s">
        <v>76</v>
      </c>
    </row>
    <row r="31" spans="1:25" ht="30" x14ac:dyDescent="0.25">
      <c r="A31" s="1" t="s">
        <v>1237</v>
      </c>
      <c r="B31" s="541" t="s">
        <v>128</v>
      </c>
      <c r="C31" s="619" t="s">
        <v>1748</v>
      </c>
      <c r="D31" s="465" t="s">
        <v>1753</v>
      </c>
      <c r="E31" s="612">
        <f t="shared" ref="E31:E39" si="2">COUNTIFS($F31:$Y31,"taip")</f>
        <v>3</v>
      </c>
      <c r="F31" s="133" t="s">
        <v>77</v>
      </c>
      <c r="G31" s="133" t="s">
        <v>77</v>
      </c>
      <c r="H31" s="133" t="s">
        <v>77</v>
      </c>
      <c r="I31" s="133" t="s">
        <v>76</v>
      </c>
      <c r="J31" s="133" t="s">
        <v>76</v>
      </c>
      <c r="K31" s="133" t="s">
        <v>76</v>
      </c>
      <c r="L31" s="133" t="s">
        <v>76</v>
      </c>
      <c r="M31" s="133" t="s">
        <v>76</v>
      </c>
      <c r="N31" s="133" t="s">
        <v>76</v>
      </c>
      <c r="O31" s="133" t="s">
        <v>76</v>
      </c>
      <c r="P31" s="133" t="s">
        <v>76</v>
      </c>
      <c r="Q31" s="133" t="s">
        <v>76</v>
      </c>
      <c r="R31" s="133" t="s">
        <v>76</v>
      </c>
      <c r="S31" s="133" t="s">
        <v>76</v>
      </c>
      <c r="T31" s="133" t="s">
        <v>76</v>
      </c>
      <c r="U31" s="133" t="s">
        <v>76</v>
      </c>
      <c r="V31" s="133" t="s">
        <v>76</v>
      </c>
      <c r="W31" s="133" t="s">
        <v>76</v>
      </c>
      <c r="X31" s="133" t="s">
        <v>76</v>
      </c>
      <c r="Y31" s="134" t="s">
        <v>76</v>
      </c>
    </row>
    <row r="32" spans="1:25" ht="30" x14ac:dyDescent="0.25">
      <c r="A32" s="1" t="s">
        <v>1238</v>
      </c>
      <c r="B32" s="541" t="s">
        <v>129</v>
      </c>
      <c r="C32" s="619" t="s">
        <v>1749</v>
      </c>
      <c r="D32" s="465" t="s">
        <v>1788</v>
      </c>
      <c r="E32" s="612">
        <f t="shared" si="2"/>
        <v>2</v>
      </c>
      <c r="F32" s="133" t="s">
        <v>76</v>
      </c>
      <c r="G32" s="133" t="s">
        <v>77</v>
      </c>
      <c r="H32" s="133" t="s">
        <v>76</v>
      </c>
      <c r="I32" s="133" t="s">
        <v>77</v>
      </c>
      <c r="J32" s="133" t="s">
        <v>76</v>
      </c>
      <c r="K32" s="133" t="s">
        <v>76</v>
      </c>
      <c r="L32" s="133" t="s">
        <v>76</v>
      </c>
      <c r="M32" s="133" t="s">
        <v>76</v>
      </c>
      <c r="N32" s="133" t="s">
        <v>76</v>
      </c>
      <c r="O32" s="133" t="s">
        <v>76</v>
      </c>
      <c r="P32" s="133" t="s">
        <v>76</v>
      </c>
      <c r="Q32" s="133" t="s">
        <v>76</v>
      </c>
      <c r="R32" s="133" t="s">
        <v>76</v>
      </c>
      <c r="S32" s="133" t="s">
        <v>76</v>
      </c>
      <c r="T32" s="133" t="s">
        <v>76</v>
      </c>
      <c r="U32" s="133" t="s">
        <v>76</v>
      </c>
      <c r="V32" s="133" t="s">
        <v>76</v>
      </c>
      <c r="W32" s="133" t="s">
        <v>76</v>
      </c>
      <c r="X32" s="133" t="s">
        <v>76</v>
      </c>
      <c r="Y32" s="134" t="s">
        <v>76</v>
      </c>
    </row>
    <row r="33" spans="1:25" ht="30" x14ac:dyDescent="0.25">
      <c r="A33" s="1" t="s">
        <v>1239</v>
      </c>
      <c r="B33" s="541" t="s">
        <v>130</v>
      </c>
      <c r="C33" s="619" t="s">
        <v>1750</v>
      </c>
      <c r="D33" s="465" t="s">
        <v>1789</v>
      </c>
      <c r="E33" s="612">
        <f t="shared" si="2"/>
        <v>4</v>
      </c>
      <c r="F33" s="133" t="s">
        <v>77</v>
      </c>
      <c r="G33" s="133" t="s">
        <v>77</v>
      </c>
      <c r="H33" s="133" t="s">
        <v>77</v>
      </c>
      <c r="I33" s="133" t="s">
        <v>77</v>
      </c>
      <c r="J33" s="133" t="s">
        <v>76</v>
      </c>
      <c r="K33" s="133" t="s">
        <v>76</v>
      </c>
      <c r="L33" s="133" t="s">
        <v>76</v>
      </c>
      <c r="M33" s="133" t="s">
        <v>76</v>
      </c>
      <c r="N33" s="133" t="s">
        <v>76</v>
      </c>
      <c r="O33" s="133" t="s">
        <v>76</v>
      </c>
      <c r="P33" s="133" t="s">
        <v>76</v>
      </c>
      <c r="Q33" s="133" t="s">
        <v>76</v>
      </c>
      <c r="R33" s="133" t="s">
        <v>76</v>
      </c>
      <c r="S33" s="133" t="s">
        <v>76</v>
      </c>
      <c r="T33" s="133" t="s">
        <v>76</v>
      </c>
      <c r="U33" s="133" t="s">
        <v>76</v>
      </c>
      <c r="V33" s="133" t="s">
        <v>76</v>
      </c>
      <c r="W33" s="133" t="s">
        <v>76</v>
      </c>
      <c r="X33" s="133" t="s">
        <v>76</v>
      </c>
      <c r="Y33" s="134" t="s">
        <v>76</v>
      </c>
    </row>
    <row r="34" spans="1:25" ht="30" x14ac:dyDescent="0.25">
      <c r="A34" s="1" t="s">
        <v>1240</v>
      </c>
      <c r="B34" s="541" t="s">
        <v>131</v>
      </c>
      <c r="C34" s="619" t="s">
        <v>1751</v>
      </c>
      <c r="D34" s="465" t="s">
        <v>1790</v>
      </c>
      <c r="E34" s="612">
        <f t="shared" si="2"/>
        <v>3</v>
      </c>
      <c r="F34" s="133" t="s">
        <v>77</v>
      </c>
      <c r="G34" s="133" t="s">
        <v>76</v>
      </c>
      <c r="H34" s="133" t="s">
        <v>77</v>
      </c>
      <c r="I34" s="133" t="s">
        <v>77</v>
      </c>
      <c r="J34" s="133" t="s">
        <v>76</v>
      </c>
      <c r="K34" s="133" t="s">
        <v>76</v>
      </c>
      <c r="L34" s="133" t="s">
        <v>76</v>
      </c>
      <c r="M34" s="133" t="s">
        <v>76</v>
      </c>
      <c r="N34" s="133" t="s">
        <v>76</v>
      </c>
      <c r="O34" s="133" t="s">
        <v>76</v>
      </c>
      <c r="P34" s="133" t="s">
        <v>76</v>
      </c>
      <c r="Q34" s="133" t="s">
        <v>76</v>
      </c>
      <c r="R34" s="133" t="s">
        <v>76</v>
      </c>
      <c r="S34" s="133" t="s">
        <v>76</v>
      </c>
      <c r="T34" s="133" t="s">
        <v>76</v>
      </c>
      <c r="U34" s="133" t="s">
        <v>76</v>
      </c>
      <c r="V34" s="133" t="s">
        <v>76</v>
      </c>
      <c r="W34" s="133" t="s">
        <v>76</v>
      </c>
      <c r="X34" s="133" t="s">
        <v>76</v>
      </c>
      <c r="Y34" s="134" t="s">
        <v>76</v>
      </c>
    </row>
    <row r="35" spans="1:25" ht="30" x14ac:dyDescent="0.25">
      <c r="A35" s="1" t="s">
        <v>1241</v>
      </c>
      <c r="B35" s="541" t="s">
        <v>132</v>
      </c>
      <c r="C35" s="619" t="s">
        <v>1752</v>
      </c>
      <c r="D35" s="465" t="s">
        <v>1791</v>
      </c>
      <c r="E35" s="612">
        <f t="shared" si="2"/>
        <v>3</v>
      </c>
      <c r="F35" s="133" t="s">
        <v>77</v>
      </c>
      <c r="G35" s="133" t="s">
        <v>77</v>
      </c>
      <c r="H35" s="133" t="s">
        <v>77</v>
      </c>
      <c r="I35" s="133" t="s">
        <v>76</v>
      </c>
      <c r="J35" s="133" t="s">
        <v>76</v>
      </c>
      <c r="K35" s="133" t="s">
        <v>76</v>
      </c>
      <c r="L35" s="133" t="s">
        <v>76</v>
      </c>
      <c r="M35" s="133" t="s">
        <v>76</v>
      </c>
      <c r="N35" s="133" t="s">
        <v>76</v>
      </c>
      <c r="O35" s="133" t="s">
        <v>76</v>
      </c>
      <c r="P35" s="133" t="s">
        <v>76</v>
      </c>
      <c r="Q35" s="133" t="s">
        <v>76</v>
      </c>
      <c r="R35" s="133" t="s">
        <v>76</v>
      </c>
      <c r="S35" s="133" t="s">
        <v>76</v>
      </c>
      <c r="T35" s="133" t="s">
        <v>76</v>
      </c>
      <c r="U35" s="133" t="s">
        <v>76</v>
      </c>
      <c r="V35" s="133" t="s">
        <v>76</v>
      </c>
      <c r="W35" s="133" t="s">
        <v>76</v>
      </c>
      <c r="X35" s="133" t="s">
        <v>76</v>
      </c>
      <c r="Y35" s="134" t="s">
        <v>76</v>
      </c>
    </row>
    <row r="36" spans="1:25" x14ac:dyDescent="0.25">
      <c r="A36" s="1" t="s">
        <v>1242</v>
      </c>
      <c r="B36" s="541" t="s">
        <v>133</v>
      </c>
      <c r="C36" s="619"/>
      <c r="D36" s="465"/>
      <c r="E36" s="612">
        <f t="shared" si="2"/>
        <v>0</v>
      </c>
      <c r="F36" s="133" t="s">
        <v>76</v>
      </c>
      <c r="G36" s="133" t="s">
        <v>76</v>
      </c>
      <c r="H36" s="133" t="s">
        <v>76</v>
      </c>
      <c r="I36" s="133" t="s">
        <v>76</v>
      </c>
      <c r="J36" s="133" t="s">
        <v>76</v>
      </c>
      <c r="K36" s="133" t="s">
        <v>76</v>
      </c>
      <c r="L36" s="133" t="s">
        <v>76</v>
      </c>
      <c r="M36" s="133" t="s">
        <v>76</v>
      </c>
      <c r="N36" s="133" t="s">
        <v>76</v>
      </c>
      <c r="O36" s="133" t="s">
        <v>76</v>
      </c>
      <c r="P36" s="133" t="s">
        <v>76</v>
      </c>
      <c r="Q36" s="133" t="s">
        <v>76</v>
      </c>
      <c r="R36" s="133" t="s">
        <v>76</v>
      </c>
      <c r="S36" s="133" t="s">
        <v>76</v>
      </c>
      <c r="T36" s="133" t="s">
        <v>76</v>
      </c>
      <c r="U36" s="133" t="s">
        <v>76</v>
      </c>
      <c r="V36" s="133" t="s">
        <v>76</v>
      </c>
      <c r="W36" s="133" t="s">
        <v>76</v>
      </c>
      <c r="X36" s="133" t="s">
        <v>76</v>
      </c>
      <c r="Y36" s="134" t="s">
        <v>76</v>
      </c>
    </row>
    <row r="37" spans="1:25" x14ac:dyDescent="0.25">
      <c r="A37" s="1" t="s">
        <v>1243</v>
      </c>
      <c r="B37" s="541" t="s">
        <v>134</v>
      </c>
      <c r="C37" s="619"/>
      <c r="D37" s="465"/>
      <c r="E37" s="612">
        <f t="shared" si="2"/>
        <v>0</v>
      </c>
      <c r="F37" s="133" t="s">
        <v>76</v>
      </c>
      <c r="G37" s="133" t="s">
        <v>76</v>
      </c>
      <c r="H37" s="133" t="s">
        <v>76</v>
      </c>
      <c r="I37" s="133" t="s">
        <v>76</v>
      </c>
      <c r="J37" s="133" t="s">
        <v>76</v>
      </c>
      <c r="K37" s="133" t="s">
        <v>76</v>
      </c>
      <c r="L37" s="133" t="s">
        <v>76</v>
      </c>
      <c r="M37" s="133" t="s">
        <v>76</v>
      </c>
      <c r="N37" s="133" t="s">
        <v>76</v>
      </c>
      <c r="O37" s="133" t="s">
        <v>76</v>
      </c>
      <c r="P37" s="133" t="s">
        <v>76</v>
      </c>
      <c r="Q37" s="133" t="s">
        <v>76</v>
      </c>
      <c r="R37" s="133" t="s">
        <v>76</v>
      </c>
      <c r="S37" s="133" t="s">
        <v>76</v>
      </c>
      <c r="T37" s="133" t="s">
        <v>76</v>
      </c>
      <c r="U37" s="133" t="s">
        <v>76</v>
      </c>
      <c r="V37" s="133" t="s">
        <v>76</v>
      </c>
      <c r="W37" s="133" t="s">
        <v>76</v>
      </c>
      <c r="X37" s="133" t="s">
        <v>76</v>
      </c>
      <c r="Y37" s="134" t="s">
        <v>76</v>
      </c>
    </row>
    <row r="38" spans="1:25" x14ac:dyDescent="0.25">
      <c r="A38" s="1" t="s">
        <v>1244</v>
      </c>
      <c r="B38" s="541" t="s">
        <v>135</v>
      </c>
      <c r="C38" s="619"/>
      <c r="D38" s="465"/>
      <c r="E38" s="612">
        <f t="shared" si="2"/>
        <v>0</v>
      </c>
      <c r="F38" s="133" t="s">
        <v>76</v>
      </c>
      <c r="G38" s="133" t="s">
        <v>76</v>
      </c>
      <c r="H38" s="133" t="s">
        <v>76</v>
      </c>
      <c r="I38" s="133" t="s">
        <v>76</v>
      </c>
      <c r="J38" s="133" t="s">
        <v>76</v>
      </c>
      <c r="K38" s="133" t="s">
        <v>76</v>
      </c>
      <c r="L38" s="133" t="s">
        <v>76</v>
      </c>
      <c r="M38" s="133" t="s">
        <v>76</v>
      </c>
      <c r="N38" s="133" t="s">
        <v>76</v>
      </c>
      <c r="O38" s="133" t="s">
        <v>76</v>
      </c>
      <c r="P38" s="133" t="s">
        <v>76</v>
      </c>
      <c r="Q38" s="133" t="s">
        <v>76</v>
      </c>
      <c r="R38" s="133" t="s">
        <v>76</v>
      </c>
      <c r="S38" s="133" t="s">
        <v>76</v>
      </c>
      <c r="T38" s="133" t="s">
        <v>76</v>
      </c>
      <c r="U38" s="133" t="s">
        <v>76</v>
      </c>
      <c r="V38" s="133" t="s">
        <v>76</v>
      </c>
      <c r="W38" s="133" t="s">
        <v>76</v>
      </c>
      <c r="X38" s="133" t="s">
        <v>76</v>
      </c>
      <c r="Y38" s="134" t="s">
        <v>76</v>
      </c>
    </row>
    <row r="39" spans="1:25" x14ac:dyDescent="0.25">
      <c r="A39" s="1" t="s">
        <v>1245</v>
      </c>
      <c r="B39" s="541" t="s">
        <v>136</v>
      </c>
      <c r="C39" s="619"/>
      <c r="D39" s="465"/>
      <c r="E39" s="612">
        <f t="shared" si="2"/>
        <v>0</v>
      </c>
      <c r="F39" s="133" t="s">
        <v>76</v>
      </c>
      <c r="G39" s="133" t="s">
        <v>76</v>
      </c>
      <c r="H39" s="133" t="s">
        <v>76</v>
      </c>
      <c r="I39" s="133" t="s">
        <v>76</v>
      </c>
      <c r="J39" s="133" t="s">
        <v>76</v>
      </c>
      <c r="K39" s="133" t="s">
        <v>76</v>
      </c>
      <c r="L39" s="133" t="s">
        <v>76</v>
      </c>
      <c r="M39" s="133" t="s">
        <v>76</v>
      </c>
      <c r="N39" s="133" t="s">
        <v>76</v>
      </c>
      <c r="O39" s="133" t="s">
        <v>76</v>
      </c>
      <c r="P39" s="133" t="s">
        <v>76</v>
      </c>
      <c r="Q39" s="133" t="s">
        <v>76</v>
      </c>
      <c r="R39" s="133" t="s">
        <v>76</v>
      </c>
      <c r="S39" s="133" t="s">
        <v>76</v>
      </c>
      <c r="T39" s="133" t="s">
        <v>76</v>
      </c>
      <c r="U39" s="133" t="s">
        <v>76</v>
      </c>
      <c r="V39" s="133" t="s">
        <v>76</v>
      </c>
      <c r="W39" s="133" t="s">
        <v>76</v>
      </c>
      <c r="X39" s="133" t="s">
        <v>76</v>
      </c>
      <c r="Y39" s="134" t="s">
        <v>76</v>
      </c>
    </row>
    <row r="40" spans="1:25" ht="45" x14ac:dyDescent="0.25">
      <c r="A40" s="1" t="s">
        <v>713</v>
      </c>
      <c r="B40" s="571"/>
      <c r="C40" s="480" t="s">
        <v>163</v>
      </c>
      <c r="D40" s="385" t="s">
        <v>164</v>
      </c>
      <c r="E40" s="513"/>
      <c r="F40" s="33"/>
      <c r="G40" s="33"/>
      <c r="H40" s="33"/>
      <c r="I40" s="33"/>
      <c r="J40" s="33"/>
      <c r="K40" s="33"/>
      <c r="L40" s="33"/>
      <c r="M40" s="33"/>
      <c r="N40" s="33"/>
      <c r="O40" s="33"/>
      <c r="P40" s="33"/>
      <c r="Q40" s="33"/>
      <c r="R40" s="33"/>
      <c r="S40" s="33"/>
      <c r="T40" s="33"/>
      <c r="U40" s="33"/>
      <c r="V40" s="33"/>
      <c r="W40" s="33"/>
      <c r="X40" s="33"/>
      <c r="Y40" s="34"/>
    </row>
    <row r="41" spans="1:25" ht="30" x14ac:dyDescent="0.25">
      <c r="A41" s="1" t="s">
        <v>1246</v>
      </c>
      <c r="B41" s="613" t="s">
        <v>127</v>
      </c>
      <c r="C41" s="618" t="s">
        <v>1754</v>
      </c>
      <c r="D41" s="466" t="s">
        <v>1725</v>
      </c>
      <c r="E41" s="614">
        <f>COUNTIFS($F41:$Y41,"taip")</f>
        <v>2</v>
      </c>
      <c r="F41" s="133" t="s">
        <v>77</v>
      </c>
      <c r="G41" s="133" t="s">
        <v>77</v>
      </c>
      <c r="H41" s="133" t="s">
        <v>76</v>
      </c>
      <c r="I41" s="133" t="s">
        <v>76</v>
      </c>
      <c r="J41" s="133" t="s">
        <v>76</v>
      </c>
      <c r="K41" s="133" t="s">
        <v>76</v>
      </c>
      <c r="L41" s="133" t="s">
        <v>76</v>
      </c>
      <c r="M41" s="133" t="s">
        <v>76</v>
      </c>
      <c r="N41" s="133" t="s">
        <v>76</v>
      </c>
      <c r="O41" s="133" t="s">
        <v>76</v>
      </c>
      <c r="P41" s="133" t="s">
        <v>76</v>
      </c>
      <c r="Q41" s="133" t="s">
        <v>76</v>
      </c>
      <c r="R41" s="133" t="s">
        <v>76</v>
      </c>
      <c r="S41" s="133" t="s">
        <v>76</v>
      </c>
      <c r="T41" s="133" t="s">
        <v>76</v>
      </c>
      <c r="U41" s="133" t="s">
        <v>76</v>
      </c>
      <c r="V41" s="133" t="s">
        <v>76</v>
      </c>
      <c r="W41" s="133" t="s">
        <v>76</v>
      </c>
      <c r="X41" s="133" t="s">
        <v>76</v>
      </c>
      <c r="Y41" s="134" t="s">
        <v>76</v>
      </c>
    </row>
    <row r="42" spans="1:25" ht="30" x14ac:dyDescent="0.25">
      <c r="A42" s="1" t="s">
        <v>1247</v>
      </c>
      <c r="B42" s="541" t="s">
        <v>128</v>
      </c>
      <c r="C42" s="619" t="s">
        <v>1755</v>
      </c>
      <c r="D42" s="465" t="s">
        <v>1726</v>
      </c>
      <c r="E42" s="612">
        <f t="shared" ref="E42:E50" si="3">COUNTIFS($F42:$Y42,"taip")</f>
        <v>3</v>
      </c>
      <c r="F42" s="133" t="s">
        <v>76</v>
      </c>
      <c r="G42" s="133" t="s">
        <v>77</v>
      </c>
      <c r="H42" s="133" t="s">
        <v>77</v>
      </c>
      <c r="I42" s="133" t="s">
        <v>77</v>
      </c>
      <c r="J42" s="133" t="s">
        <v>76</v>
      </c>
      <c r="K42" s="133" t="s">
        <v>76</v>
      </c>
      <c r="L42" s="133" t="s">
        <v>76</v>
      </c>
      <c r="M42" s="133" t="s">
        <v>76</v>
      </c>
      <c r="N42" s="133" t="s">
        <v>76</v>
      </c>
      <c r="O42" s="133" t="s">
        <v>76</v>
      </c>
      <c r="P42" s="133" t="s">
        <v>76</v>
      </c>
      <c r="Q42" s="133" t="s">
        <v>76</v>
      </c>
      <c r="R42" s="133" t="s">
        <v>76</v>
      </c>
      <c r="S42" s="133" t="s">
        <v>76</v>
      </c>
      <c r="T42" s="133" t="s">
        <v>76</v>
      </c>
      <c r="U42" s="133" t="s">
        <v>76</v>
      </c>
      <c r="V42" s="133" t="s">
        <v>76</v>
      </c>
      <c r="W42" s="133" t="s">
        <v>76</v>
      </c>
      <c r="X42" s="133" t="s">
        <v>76</v>
      </c>
      <c r="Y42" s="134" t="s">
        <v>76</v>
      </c>
    </row>
    <row r="43" spans="1:25" ht="30" x14ac:dyDescent="0.25">
      <c r="A43" s="1" t="s">
        <v>1248</v>
      </c>
      <c r="B43" s="541" t="s">
        <v>129</v>
      </c>
      <c r="C43" s="619" t="s">
        <v>1756</v>
      </c>
      <c r="D43" s="465" t="s">
        <v>1728</v>
      </c>
      <c r="E43" s="612">
        <f t="shared" si="3"/>
        <v>3</v>
      </c>
      <c r="F43" s="133" t="s">
        <v>77</v>
      </c>
      <c r="G43" s="133" t="s">
        <v>76</v>
      </c>
      <c r="H43" s="133" t="s">
        <v>77</v>
      </c>
      <c r="I43" s="133" t="s">
        <v>77</v>
      </c>
      <c r="J43" s="133" t="s">
        <v>76</v>
      </c>
      <c r="K43" s="133" t="s">
        <v>76</v>
      </c>
      <c r="L43" s="133" t="s">
        <v>76</v>
      </c>
      <c r="M43" s="133" t="s">
        <v>76</v>
      </c>
      <c r="N43" s="133" t="s">
        <v>76</v>
      </c>
      <c r="O43" s="133" t="s">
        <v>76</v>
      </c>
      <c r="P43" s="133" t="s">
        <v>76</v>
      </c>
      <c r="Q43" s="133" t="s">
        <v>76</v>
      </c>
      <c r="R43" s="133" t="s">
        <v>76</v>
      </c>
      <c r="S43" s="133" t="s">
        <v>76</v>
      </c>
      <c r="T43" s="133" t="s">
        <v>76</v>
      </c>
      <c r="U43" s="133" t="s">
        <v>76</v>
      </c>
      <c r="V43" s="133" t="s">
        <v>76</v>
      </c>
      <c r="W43" s="133" t="s">
        <v>76</v>
      </c>
      <c r="X43" s="133" t="s">
        <v>76</v>
      </c>
      <c r="Y43" s="134" t="s">
        <v>76</v>
      </c>
    </row>
    <row r="44" spans="1:25" ht="30" x14ac:dyDescent="0.25">
      <c r="A44" s="1" t="s">
        <v>1249</v>
      </c>
      <c r="B44" s="541" t="s">
        <v>130</v>
      </c>
      <c r="C44" s="619" t="s">
        <v>1757</v>
      </c>
      <c r="D44" s="465" t="s">
        <v>1729</v>
      </c>
      <c r="E44" s="612">
        <f t="shared" si="3"/>
        <v>1</v>
      </c>
      <c r="F44" s="133" t="s">
        <v>77</v>
      </c>
      <c r="G44" s="133" t="s">
        <v>76</v>
      </c>
      <c r="H44" s="133" t="s">
        <v>76</v>
      </c>
      <c r="I44" s="133" t="s">
        <v>76</v>
      </c>
      <c r="J44" s="133" t="s">
        <v>76</v>
      </c>
      <c r="K44" s="133" t="s">
        <v>76</v>
      </c>
      <c r="L44" s="133" t="s">
        <v>76</v>
      </c>
      <c r="M44" s="133" t="s">
        <v>76</v>
      </c>
      <c r="N44" s="133" t="s">
        <v>76</v>
      </c>
      <c r="O44" s="133" t="s">
        <v>76</v>
      </c>
      <c r="P44" s="133" t="s">
        <v>76</v>
      </c>
      <c r="Q44" s="133" t="s">
        <v>76</v>
      </c>
      <c r="R44" s="133" t="s">
        <v>76</v>
      </c>
      <c r="S44" s="133" t="s">
        <v>76</v>
      </c>
      <c r="T44" s="133" t="s">
        <v>76</v>
      </c>
      <c r="U44" s="133" t="s">
        <v>76</v>
      </c>
      <c r="V44" s="133" t="s">
        <v>76</v>
      </c>
      <c r="W44" s="133" t="s">
        <v>76</v>
      </c>
      <c r="X44" s="133" t="s">
        <v>76</v>
      </c>
      <c r="Y44" s="134" t="s">
        <v>76</v>
      </c>
    </row>
    <row r="45" spans="1:25" ht="30" x14ac:dyDescent="0.25">
      <c r="A45" s="1" t="s">
        <v>1250</v>
      </c>
      <c r="B45" s="541" t="s">
        <v>131</v>
      </c>
      <c r="C45" s="619" t="s">
        <v>1758</v>
      </c>
      <c r="D45" s="465" t="s">
        <v>1727</v>
      </c>
      <c r="E45" s="612">
        <f t="shared" si="3"/>
        <v>2</v>
      </c>
      <c r="F45" s="133" t="s">
        <v>77</v>
      </c>
      <c r="G45" s="133" t="s">
        <v>76</v>
      </c>
      <c r="H45" s="133" t="s">
        <v>77</v>
      </c>
      <c r="I45" s="133" t="s">
        <v>76</v>
      </c>
      <c r="J45" s="133" t="s">
        <v>76</v>
      </c>
      <c r="K45" s="133" t="s">
        <v>76</v>
      </c>
      <c r="L45" s="133" t="s">
        <v>76</v>
      </c>
      <c r="M45" s="133" t="s">
        <v>76</v>
      </c>
      <c r="N45" s="133" t="s">
        <v>76</v>
      </c>
      <c r="O45" s="133" t="s">
        <v>76</v>
      </c>
      <c r="P45" s="133" t="s">
        <v>76</v>
      </c>
      <c r="Q45" s="133" t="s">
        <v>76</v>
      </c>
      <c r="R45" s="133" t="s">
        <v>76</v>
      </c>
      <c r="S45" s="133" t="s">
        <v>76</v>
      </c>
      <c r="T45" s="133" t="s">
        <v>76</v>
      </c>
      <c r="U45" s="133" t="s">
        <v>76</v>
      </c>
      <c r="V45" s="133" t="s">
        <v>76</v>
      </c>
      <c r="W45" s="133" t="s">
        <v>76</v>
      </c>
      <c r="X45" s="133" t="s">
        <v>76</v>
      </c>
      <c r="Y45" s="134" t="s">
        <v>76</v>
      </c>
    </row>
    <row r="46" spans="1:25" ht="30" x14ac:dyDescent="0.25">
      <c r="A46" s="1" t="s">
        <v>1251</v>
      </c>
      <c r="B46" s="541" t="s">
        <v>132</v>
      </c>
      <c r="C46" s="619" t="s">
        <v>1759</v>
      </c>
      <c r="D46" s="465" t="s">
        <v>1728</v>
      </c>
      <c r="E46" s="612">
        <f t="shared" si="3"/>
        <v>3</v>
      </c>
      <c r="F46" s="133" t="s">
        <v>76</v>
      </c>
      <c r="G46" s="133" t="s">
        <v>77</v>
      </c>
      <c r="H46" s="133" t="s">
        <v>77</v>
      </c>
      <c r="I46" s="133" t="s">
        <v>77</v>
      </c>
      <c r="J46" s="133" t="s">
        <v>76</v>
      </c>
      <c r="K46" s="133" t="s">
        <v>76</v>
      </c>
      <c r="L46" s="133" t="s">
        <v>76</v>
      </c>
      <c r="M46" s="133" t="s">
        <v>76</v>
      </c>
      <c r="N46" s="133" t="s">
        <v>76</v>
      </c>
      <c r="O46" s="133" t="s">
        <v>76</v>
      </c>
      <c r="P46" s="133" t="s">
        <v>76</v>
      </c>
      <c r="Q46" s="133" t="s">
        <v>76</v>
      </c>
      <c r="R46" s="133" t="s">
        <v>76</v>
      </c>
      <c r="S46" s="133" t="s">
        <v>76</v>
      </c>
      <c r="T46" s="133" t="s">
        <v>76</v>
      </c>
      <c r="U46" s="133" t="s">
        <v>76</v>
      </c>
      <c r="V46" s="133" t="s">
        <v>76</v>
      </c>
      <c r="W46" s="133" t="s">
        <v>76</v>
      </c>
      <c r="X46" s="133" t="s">
        <v>76</v>
      </c>
      <c r="Y46" s="134" t="s">
        <v>76</v>
      </c>
    </row>
    <row r="47" spans="1:25" x14ac:dyDescent="0.25">
      <c r="A47" s="1" t="s">
        <v>1252</v>
      </c>
      <c r="B47" s="541" t="s">
        <v>133</v>
      </c>
      <c r="C47" s="619"/>
      <c r="D47" s="465"/>
      <c r="E47" s="612">
        <f t="shared" si="3"/>
        <v>0</v>
      </c>
      <c r="F47" s="133" t="s">
        <v>76</v>
      </c>
      <c r="G47" s="133" t="s">
        <v>76</v>
      </c>
      <c r="H47" s="133" t="s">
        <v>76</v>
      </c>
      <c r="I47" s="133" t="s">
        <v>76</v>
      </c>
      <c r="J47" s="133" t="s">
        <v>76</v>
      </c>
      <c r="K47" s="133" t="s">
        <v>76</v>
      </c>
      <c r="L47" s="133" t="s">
        <v>76</v>
      </c>
      <c r="M47" s="133" t="s">
        <v>76</v>
      </c>
      <c r="N47" s="133" t="s">
        <v>76</v>
      </c>
      <c r="O47" s="133" t="s">
        <v>76</v>
      </c>
      <c r="P47" s="133" t="s">
        <v>76</v>
      </c>
      <c r="Q47" s="133" t="s">
        <v>76</v>
      </c>
      <c r="R47" s="133" t="s">
        <v>76</v>
      </c>
      <c r="S47" s="133" t="s">
        <v>76</v>
      </c>
      <c r="T47" s="133" t="s">
        <v>76</v>
      </c>
      <c r="U47" s="133" t="s">
        <v>76</v>
      </c>
      <c r="V47" s="133" t="s">
        <v>76</v>
      </c>
      <c r="W47" s="133" t="s">
        <v>76</v>
      </c>
      <c r="X47" s="133" t="s">
        <v>76</v>
      </c>
      <c r="Y47" s="134" t="s">
        <v>76</v>
      </c>
    </row>
    <row r="48" spans="1:25" x14ac:dyDescent="0.25">
      <c r="A48" s="1" t="s">
        <v>1253</v>
      </c>
      <c r="B48" s="541" t="s">
        <v>134</v>
      </c>
      <c r="C48" s="619"/>
      <c r="D48" s="465"/>
      <c r="E48" s="612">
        <f t="shared" si="3"/>
        <v>0</v>
      </c>
      <c r="F48" s="133" t="s">
        <v>76</v>
      </c>
      <c r="G48" s="133" t="s">
        <v>76</v>
      </c>
      <c r="H48" s="133" t="s">
        <v>76</v>
      </c>
      <c r="I48" s="133" t="s">
        <v>76</v>
      </c>
      <c r="J48" s="133" t="s">
        <v>76</v>
      </c>
      <c r="K48" s="133" t="s">
        <v>76</v>
      </c>
      <c r="L48" s="133" t="s">
        <v>76</v>
      </c>
      <c r="M48" s="133" t="s">
        <v>76</v>
      </c>
      <c r="N48" s="133" t="s">
        <v>76</v>
      </c>
      <c r="O48" s="133" t="s">
        <v>76</v>
      </c>
      <c r="P48" s="133" t="s">
        <v>76</v>
      </c>
      <c r="Q48" s="133" t="s">
        <v>76</v>
      </c>
      <c r="R48" s="133" t="s">
        <v>76</v>
      </c>
      <c r="S48" s="133" t="s">
        <v>76</v>
      </c>
      <c r="T48" s="133" t="s">
        <v>76</v>
      </c>
      <c r="U48" s="133" t="s">
        <v>76</v>
      </c>
      <c r="V48" s="133" t="s">
        <v>76</v>
      </c>
      <c r="W48" s="133" t="s">
        <v>76</v>
      </c>
      <c r="X48" s="133" t="s">
        <v>76</v>
      </c>
      <c r="Y48" s="134" t="s">
        <v>76</v>
      </c>
    </row>
    <row r="49" spans="1:25" x14ac:dyDescent="0.25">
      <c r="A49" s="1" t="s">
        <v>1254</v>
      </c>
      <c r="B49" s="541" t="s">
        <v>135</v>
      </c>
      <c r="C49" s="619"/>
      <c r="D49" s="465"/>
      <c r="E49" s="612">
        <f t="shared" si="3"/>
        <v>0</v>
      </c>
      <c r="F49" s="133" t="s">
        <v>76</v>
      </c>
      <c r="G49" s="133" t="s">
        <v>76</v>
      </c>
      <c r="H49" s="133" t="s">
        <v>76</v>
      </c>
      <c r="I49" s="133" t="s">
        <v>76</v>
      </c>
      <c r="J49" s="133" t="s">
        <v>76</v>
      </c>
      <c r="K49" s="133" t="s">
        <v>76</v>
      </c>
      <c r="L49" s="133" t="s">
        <v>76</v>
      </c>
      <c r="M49" s="133" t="s">
        <v>76</v>
      </c>
      <c r="N49" s="133" t="s">
        <v>76</v>
      </c>
      <c r="O49" s="133" t="s">
        <v>76</v>
      </c>
      <c r="P49" s="133" t="s">
        <v>76</v>
      </c>
      <c r="Q49" s="133" t="s">
        <v>76</v>
      </c>
      <c r="R49" s="133" t="s">
        <v>76</v>
      </c>
      <c r="S49" s="133" t="s">
        <v>76</v>
      </c>
      <c r="T49" s="133" t="s">
        <v>76</v>
      </c>
      <c r="U49" s="133" t="s">
        <v>76</v>
      </c>
      <c r="V49" s="133" t="s">
        <v>76</v>
      </c>
      <c r="W49" s="133" t="s">
        <v>76</v>
      </c>
      <c r="X49" s="133" t="s">
        <v>76</v>
      </c>
      <c r="Y49" s="134" t="s">
        <v>76</v>
      </c>
    </row>
    <row r="50" spans="1:25" ht="15.75" thickBot="1" x14ac:dyDescent="0.3">
      <c r="A50" s="1" t="s">
        <v>1255</v>
      </c>
      <c r="B50" s="543" t="s">
        <v>136</v>
      </c>
      <c r="C50" s="620"/>
      <c r="D50" s="615"/>
      <c r="E50" s="616">
        <f t="shared" si="3"/>
        <v>0</v>
      </c>
      <c r="F50" s="135" t="s">
        <v>76</v>
      </c>
      <c r="G50" s="135" t="s">
        <v>76</v>
      </c>
      <c r="H50" s="135" t="s">
        <v>76</v>
      </c>
      <c r="I50" s="135" t="s">
        <v>76</v>
      </c>
      <c r="J50" s="135" t="s">
        <v>76</v>
      </c>
      <c r="K50" s="135" t="s">
        <v>76</v>
      </c>
      <c r="L50" s="135" t="s">
        <v>76</v>
      </c>
      <c r="M50" s="135" t="s">
        <v>76</v>
      </c>
      <c r="N50" s="135" t="s">
        <v>76</v>
      </c>
      <c r="O50" s="135" t="s">
        <v>76</v>
      </c>
      <c r="P50" s="135" t="s">
        <v>76</v>
      </c>
      <c r="Q50" s="135" t="s">
        <v>76</v>
      </c>
      <c r="R50" s="135" t="s">
        <v>76</v>
      </c>
      <c r="S50" s="135" t="s">
        <v>76</v>
      </c>
      <c r="T50" s="135" t="s">
        <v>76</v>
      </c>
      <c r="U50" s="135" t="s">
        <v>76</v>
      </c>
      <c r="V50" s="135" t="s">
        <v>76</v>
      </c>
      <c r="W50" s="135" t="s">
        <v>76</v>
      </c>
      <c r="X50" s="135" t="s">
        <v>76</v>
      </c>
      <c r="Y50" s="136" t="s">
        <v>76</v>
      </c>
    </row>
    <row r="52" spans="1:25" x14ac:dyDescent="0.25">
      <c r="E52" s="13"/>
    </row>
    <row r="53" spans="1:25" x14ac:dyDescent="0.25">
      <c r="B53" s="1"/>
      <c r="C53" s="598" t="s">
        <v>1474</v>
      </c>
      <c r="E53" s="13"/>
    </row>
    <row r="54" spans="1:25" x14ac:dyDescent="0.25">
      <c r="B54" s="1">
        <v>1</v>
      </c>
      <c r="C54" s="386" t="s">
        <v>1624</v>
      </c>
      <c r="E54" s="13"/>
    </row>
    <row r="55" spans="1:25" ht="45" x14ac:dyDescent="0.25">
      <c r="B55" s="1">
        <v>2</v>
      </c>
      <c r="C55" s="310" t="s">
        <v>1479</v>
      </c>
      <c r="E55" s="13"/>
    </row>
    <row r="56" spans="1:25" x14ac:dyDescent="0.25">
      <c r="B56" s="1">
        <v>3</v>
      </c>
      <c r="C56" s="310" t="s">
        <v>1326</v>
      </c>
      <c r="E56" s="13"/>
    </row>
    <row r="57" spans="1:25" ht="30" x14ac:dyDescent="0.25">
      <c r="B57" s="1">
        <v>4</v>
      </c>
      <c r="C57" s="310" t="s">
        <v>1327</v>
      </c>
      <c r="E57" s="13"/>
    </row>
    <row r="58" spans="1:25" ht="30" x14ac:dyDescent="0.25">
      <c r="B58" s="1">
        <v>5</v>
      </c>
      <c r="C58" s="310" t="s">
        <v>1328</v>
      </c>
    </row>
    <row r="59" spans="1:25" ht="90" x14ac:dyDescent="0.25">
      <c r="B59" s="1">
        <v>6</v>
      </c>
      <c r="C59" s="310" t="s">
        <v>1478</v>
      </c>
      <c r="D59" s="155"/>
      <c r="E59" s="17"/>
    </row>
    <row r="60" spans="1:25" ht="135" x14ac:dyDescent="0.25">
      <c r="B60" s="13">
        <v>7</v>
      </c>
      <c r="C60" s="310" t="s">
        <v>1678</v>
      </c>
    </row>
  </sheetData>
  <sheetProtection algorithmName="SHA-512" hashValue="O26NbNQYlUzDTDphVh+z7h2E6Cgw+3MV7LAkuUJVC/J9P5ewlKfHS4HRBwIdG/JQ0XN704uOa5KYzDo0av660A==" saltValue="XJoAyB3QpYVHNpOWkjvZsA==" spinCount="100000" sheet="1" objects="1" scenarios="1"/>
  <phoneticPr fontId="9" type="noConversion"/>
  <dataValidations count="1">
    <dataValidation type="textLength" allowBlank="1" showInputMessage="1" showErrorMessage="1" prompt="Maksimalus simbolių skaičius - 150." sqref="C8:C17 C41:C50 C30:C39 C19:C21 C23 C25:C28" xr:uid="{4226D5C3-080B-4CCE-9602-16E08FCD65E9}">
      <formula1>0</formula1>
      <formula2>150</formula2>
    </dataValidation>
  </dataValidations>
  <pageMargins left="0.70866141732283472" right="0.70866141732283472" top="0.74803149606299213" bottom="0.74803149606299213" header="0.31496062992125984" footer="0.31496062992125984"/>
  <pageSetup paperSize="9" scale="65" orientation="landscape" horizontalDpi="4294967293" r:id="rId1"/>
  <rowBreaks count="1" manualBreakCount="1">
    <brk id="28" max="16383" man="1"/>
  </rowBreaks>
  <colBreaks count="1" manualBreakCount="1">
    <brk id="9"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BC37B1E-2544-4B39-A5A1-55DC5294B605}">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zoomScaleNormal="100" workbookViewId="0">
      <selection activeCell="C17" sqref="C17"/>
    </sheetView>
  </sheetViews>
  <sheetFormatPr defaultColWidth="9.140625" defaultRowHeight="15" x14ac:dyDescent="0.25"/>
  <cols>
    <col min="1" max="1" width="8.7109375" style="13" customWidth="1"/>
    <col min="2" max="2" width="10.7109375" style="13" customWidth="1"/>
    <col min="3" max="3" width="75.7109375" style="13" customWidth="1"/>
    <col min="4" max="16384" width="9.140625" style="13"/>
  </cols>
  <sheetData>
    <row r="1" spans="1:5" s="38" customFormat="1" ht="18.75" x14ac:dyDescent="0.25">
      <c r="A1" s="36" t="s">
        <v>11</v>
      </c>
      <c r="B1" s="36" t="s">
        <v>399</v>
      </c>
      <c r="C1" s="36"/>
    </row>
    <row r="2" spans="1:5" x14ac:dyDescent="0.25">
      <c r="A2" s="1"/>
      <c r="B2" s="1"/>
      <c r="C2" s="1"/>
    </row>
    <row r="3" spans="1:5" x14ac:dyDescent="0.25">
      <c r="A3" s="1"/>
      <c r="B3" s="139" t="s">
        <v>1272</v>
      </c>
      <c r="C3" s="204" t="str">
        <f>'1'!C8</f>
        <v>ŠAKI</v>
      </c>
    </row>
    <row r="4" spans="1:5" customFormat="1" ht="15.75" thickBot="1" x14ac:dyDescent="0.3"/>
    <row r="5" spans="1:5" x14ac:dyDescent="0.25">
      <c r="A5" s="1"/>
      <c r="B5" s="316">
        <v>1</v>
      </c>
      <c r="C5" s="319">
        <v>2</v>
      </c>
    </row>
    <row r="6" spans="1:5" ht="30" x14ac:dyDescent="0.25">
      <c r="A6" s="1"/>
      <c r="B6" s="360" t="s">
        <v>75</v>
      </c>
      <c r="C6" s="540" t="s">
        <v>26</v>
      </c>
      <c r="E6" s="137"/>
    </row>
    <row r="7" spans="1:5" x14ac:dyDescent="0.25">
      <c r="A7" s="1" t="s">
        <v>12</v>
      </c>
      <c r="B7" s="541" t="s">
        <v>55</v>
      </c>
      <c r="C7" s="542" t="s">
        <v>1760</v>
      </c>
      <c r="E7" s="42"/>
    </row>
    <row r="8" spans="1:5" ht="30" x14ac:dyDescent="0.25">
      <c r="A8" s="1" t="s">
        <v>13</v>
      </c>
      <c r="B8" s="541" t="s">
        <v>56</v>
      </c>
      <c r="C8" s="542" t="s">
        <v>1761</v>
      </c>
      <c r="E8" s="42"/>
    </row>
    <row r="9" spans="1:5" ht="30" x14ac:dyDescent="0.25">
      <c r="A9" s="1" t="s">
        <v>14</v>
      </c>
      <c r="B9" s="541" t="s">
        <v>57</v>
      </c>
      <c r="C9" s="542" t="s">
        <v>1763</v>
      </c>
      <c r="E9" s="42"/>
    </row>
    <row r="10" spans="1:5" x14ac:dyDescent="0.25">
      <c r="A10" s="1" t="s">
        <v>165</v>
      </c>
      <c r="B10" s="541" t="s">
        <v>58</v>
      </c>
      <c r="C10" s="542" t="s">
        <v>1762</v>
      </c>
      <c r="E10" s="42"/>
    </row>
    <row r="11" spans="1:5" x14ac:dyDescent="0.25">
      <c r="A11" s="1" t="s">
        <v>1200</v>
      </c>
      <c r="B11" s="541" t="s">
        <v>59</v>
      </c>
      <c r="C11" s="542"/>
      <c r="E11" s="42"/>
    </row>
    <row r="12" spans="1:5" x14ac:dyDescent="0.25">
      <c r="A12" s="1" t="s">
        <v>1201</v>
      </c>
      <c r="B12" s="541" t="s">
        <v>60</v>
      </c>
      <c r="C12" s="542"/>
      <c r="E12" s="42"/>
    </row>
    <row r="13" spans="1:5" x14ac:dyDescent="0.25">
      <c r="A13" s="1" t="s">
        <v>1202</v>
      </c>
      <c r="B13" s="541" t="s">
        <v>61</v>
      </c>
      <c r="C13" s="542"/>
      <c r="E13" s="42"/>
    </row>
    <row r="14" spans="1:5" x14ac:dyDescent="0.25">
      <c r="A14" s="1" t="s">
        <v>1203</v>
      </c>
      <c r="B14" s="541" t="s">
        <v>62</v>
      </c>
      <c r="C14" s="542"/>
      <c r="E14" s="42"/>
    </row>
    <row r="15" spans="1:5" x14ac:dyDescent="0.25">
      <c r="A15" s="1" t="s">
        <v>1204</v>
      </c>
      <c r="B15" s="541" t="s">
        <v>63</v>
      </c>
      <c r="C15" s="542"/>
      <c r="E15" s="42"/>
    </row>
    <row r="16" spans="1:5" x14ac:dyDescent="0.25">
      <c r="A16" s="1" t="s">
        <v>1205</v>
      </c>
      <c r="B16" s="541" t="s">
        <v>64</v>
      </c>
      <c r="C16" s="542"/>
      <c r="E16" s="42"/>
    </row>
    <row r="17" spans="1:3" x14ac:dyDescent="0.25">
      <c r="A17" s="1" t="s">
        <v>1206</v>
      </c>
      <c r="B17" s="541" t="s">
        <v>65</v>
      </c>
      <c r="C17" s="542"/>
    </row>
    <row r="18" spans="1:3" x14ac:dyDescent="0.25">
      <c r="A18" s="1" t="s">
        <v>1207</v>
      </c>
      <c r="B18" s="541" t="s">
        <v>66</v>
      </c>
      <c r="C18" s="542"/>
    </row>
    <row r="19" spans="1:3" x14ac:dyDescent="0.25">
      <c r="A19" s="1" t="s">
        <v>1208</v>
      </c>
      <c r="B19" s="541" t="s">
        <v>67</v>
      </c>
      <c r="C19" s="542"/>
    </row>
    <row r="20" spans="1:3" x14ac:dyDescent="0.25">
      <c r="A20" s="1" t="s">
        <v>1209</v>
      </c>
      <c r="B20" s="541" t="s">
        <v>68</v>
      </c>
      <c r="C20" s="542"/>
    </row>
    <row r="21" spans="1:3" x14ac:dyDescent="0.25">
      <c r="A21" s="1" t="s">
        <v>1210</v>
      </c>
      <c r="B21" s="541" t="s">
        <v>69</v>
      </c>
      <c r="C21" s="542"/>
    </row>
    <row r="22" spans="1:3" x14ac:dyDescent="0.25">
      <c r="A22" s="1" t="s">
        <v>1211</v>
      </c>
      <c r="B22" s="541" t="s">
        <v>70</v>
      </c>
      <c r="C22" s="542"/>
    </row>
    <row r="23" spans="1:3" x14ac:dyDescent="0.25">
      <c r="A23" s="1" t="s">
        <v>1212</v>
      </c>
      <c r="B23" s="541" t="s">
        <v>71</v>
      </c>
      <c r="C23" s="542"/>
    </row>
    <row r="24" spans="1:3" x14ac:dyDescent="0.25">
      <c r="A24" s="1" t="s">
        <v>1213</v>
      </c>
      <c r="B24" s="541" t="s">
        <v>72</v>
      </c>
      <c r="C24" s="542"/>
    </row>
    <row r="25" spans="1:3" x14ac:dyDescent="0.25">
      <c r="A25" s="1" t="s">
        <v>1214</v>
      </c>
      <c r="B25" s="541" t="s">
        <v>73</v>
      </c>
      <c r="C25" s="542"/>
    </row>
    <row r="26" spans="1:3" ht="15.75" thickBot="1" x14ac:dyDescent="0.3">
      <c r="A26" s="1" t="s">
        <v>1215</v>
      </c>
      <c r="B26" s="543" t="s">
        <v>74</v>
      </c>
      <c r="C26" s="544"/>
    </row>
    <row r="29" spans="1:3" x14ac:dyDescent="0.25">
      <c r="B29" s="1"/>
      <c r="C29" s="358" t="s">
        <v>1480</v>
      </c>
    </row>
    <row r="30" spans="1:3" ht="30" x14ac:dyDescent="0.25">
      <c r="B30" s="1">
        <v>1</v>
      </c>
      <c r="C30" s="333" t="s">
        <v>1484</v>
      </c>
    </row>
    <row r="31" spans="1:3" ht="45" x14ac:dyDescent="0.25">
      <c r="B31" s="1">
        <v>2</v>
      </c>
      <c r="C31" s="333" t="s">
        <v>1483</v>
      </c>
    </row>
    <row r="32" spans="1:3" ht="30" x14ac:dyDescent="0.25">
      <c r="B32" s="1">
        <v>3</v>
      </c>
      <c r="C32" s="333" t="s">
        <v>1485</v>
      </c>
    </row>
    <row r="33" spans="2:3" ht="165" x14ac:dyDescent="0.25">
      <c r="B33" s="1">
        <v>4</v>
      </c>
      <c r="C33" s="333" t="s">
        <v>1599</v>
      </c>
    </row>
    <row r="34" spans="2:3" ht="30" x14ac:dyDescent="0.25">
      <c r="B34" s="13">
        <v>5</v>
      </c>
      <c r="C34" s="333" t="s">
        <v>1654</v>
      </c>
    </row>
  </sheetData>
  <sheetProtection algorithmName="SHA-512" hashValue="ItRUxq0Hw/4ZFZyvkrNh9YSox5hFsQpxY0BdGp5rvLutqg5+qzGwTpcex5/3kb89qtAU25i/37+XDsajUV49FQ==" saltValue="nYOtEwROs8cSC6deKVxD/A==" spinCount="100000" sheet="1" objects="1" scenarios="1"/>
  <phoneticPr fontId="9" type="noConversion"/>
  <dataValidations count="1">
    <dataValidation type="textLength" allowBlank="1" showInputMessage="1" showErrorMessage="1" prompt="Rekomenduojamas simbolių skaičius - 70, maksimalus - 150." sqref="C7:C26" xr:uid="{0AF340EA-F74A-4897-87CD-CAB1D97EAA29}">
      <formula1>0</formula1>
      <formula2>150</formula2>
    </dataValidation>
  </dataValidations>
  <pageMargins left="0.7" right="0.7" top="0.75" bottom="0.75" header="0.3" footer="0.3"/>
  <pageSetup paperSize="9" scale="91"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E56D-DA01-4D55-B4EB-C969D5E42107}">
  <sheetPr>
    <tabColor theme="0" tint="-0.249977111117893"/>
  </sheetPr>
  <dimension ref="A1:X30"/>
  <sheetViews>
    <sheetView zoomScale="90" zoomScaleNormal="90" workbookViewId="0">
      <pane xSplit="3" ySplit="7" topLeftCell="D17" activePane="bottomRight" state="frozen"/>
      <selection pane="topRight"/>
      <selection pane="bottomLeft"/>
      <selection pane="bottomRight" activeCell="C10" sqref="C10"/>
    </sheetView>
  </sheetViews>
  <sheetFormatPr defaultColWidth="6.7109375" defaultRowHeight="15" x14ac:dyDescent="0.25"/>
  <cols>
    <col min="1" max="1" width="8.7109375" style="2" customWidth="1"/>
    <col min="2" max="3" width="50.7109375" style="1" customWidth="1"/>
    <col min="4" max="4" width="50.7109375" style="40" customWidth="1"/>
    <col min="5" max="14" width="50.5703125" style="2" customWidth="1"/>
    <col min="15" max="24" width="50.7109375" style="2" customWidth="1"/>
    <col min="25" max="16384" width="6.7109375" style="1"/>
  </cols>
  <sheetData>
    <row r="1" spans="1:24" s="41" customFormat="1" ht="18.75" x14ac:dyDescent="0.25">
      <c r="A1" s="115" t="s">
        <v>15</v>
      </c>
      <c r="B1" s="43" t="s">
        <v>25</v>
      </c>
      <c r="C1" s="43"/>
      <c r="D1" s="223"/>
      <c r="E1" s="115"/>
      <c r="F1" s="115"/>
      <c r="G1" s="115"/>
      <c r="H1" s="115"/>
      <c r="I1" s="115"/>
      <c r="J1" s="115"/>
      <c r="K1" s="115"/>
      <c r="L1" s="115"/>
      <c r="M1" s="115"/>
      <c r="N1" s="115"/>
      <c r="O1" s="115"/>
      <c r="P1" s="115"/>
      <c r="Q1" s="115"/>
      <c r="R1" s="115"/>
      <c r="S1" s="115"/>
      <c r="T1" s="115"/>
      <c r="U1" s="115"/>
      <c r="V1" s="115"/>
      <c r="W1" s="115"/>
      <c r="X1" s="115"/>
    </row>
    <row r="3" spans="1:24" s="13" customFormat="1" x14ac:dyDescent="0.25">
      <c r="A3" s="1"/>
      <c r="B3" s="139" t="s">
        <v>1272</v>
      </c>
      <c r="C3" s="139"/>
      <c r="D3" s="204" t="str">
        <f>'1'!C8</f>
        <v>ŠAKI</v>
      </c>
    </row>
    <row r="4" spans="1:24" customFormat="1" x14ac:dyDescent="0.25">
      <c r="D4" s="40"/>
    </row>
    <row r="5" spans="1:24" x14ac:dyDescent="0.25">
      <c r="B5" s="222">
        <v>1</v>
      </c>
      <c r="C5" s="221" t="s">
        <v>1486</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1"/>
    </row>
    <row r="6" spans="1:24" ht="60" x14ac:dyDescent="0.25">
      <c r="A6" s="138"/>
      <c r="B6" s="127"/>
      <c r="C6" s="467" t="s">
        <v>1299</v>
      </c>
      <c r="D6" s="116" t="s">
        <v>55</v>
      </c>
      <c r="E6" s="116" t="s">
        <v>56</v>
      </c>
      <c r="F6" s="116" t="s">
        <v>57</v>
      </c>
      <c r="G6" s="116" t="s">
        <v>58</v>
      </c>
      <c r="H6" s="116" t="s">
        <v>59</v>
      </c>
      <c r="I6" s="116" t="s">
        <v>60</v>
      </c>
      <c r="J6" s="116" t="s">
        <v>61</v>
      </c>
      <c r="K6" s="116" t="s">
        <v>62</v>
      </c>
      <c r="L6" s="116" t="s">
        <v>63</v>
      </c>
      <c r="M6" s="116" t="s">
        <v>64</v>
      </c>
      <c r="N6" s="116" t="s">
        <v>65</v>
      </c>
      <c r="O6" s="116" t="s">
        <v>66</v>
      </c>
      <c r="P6" s="116" t="s">
        <v>67</v>
      </c>
      <c r="Q6" s="116" t="s">
        <v>68</v>
      </c>
      <c r="R6" s="116" t="s">
        <v>69</v>
      </c>
      <c r="S6" s="116" t="s">
        <v>70</v>
      </c>
      <c r="T6" s="116" t="s">
        <v>71</v>
      </c>
      <c r="U6" s="116" t="s">
        <v>72</v>
      </c>
      <c r="V6" s="116" t="s">
        <v>73</v>
      </c>
      <c r="W6" s="116" t="s">
        <v>74</v>
      </c>
      <c r="X6" s="1"/>
    </row>
    <row r="7" spans="1:24" ht="45" x14ac:dyDescent="0.25">
      <c r="A7" s="2" t="s">
        <v>16</v>
      </c>
      <c r="B7" s="123" t="s">
        <v>26</v>
      </c>
      <c r="C7" s="467" t="s">
        <v>1297</v>
      </c>
      <c r="D7" s="140" t="str">
        <f>'2'!F7</f>
        <v>Gerinti gyventojų užimtumo galimybes ir socialinę įtrauktį.</v>
      </c>
      <c r="E7" s="140" t="str">
        <f>'2'!G7</f>
        <v>Užtikrinti gyventojams svarbių ir krašto svečiams patrauklių viešų ir kitų paslaugų prieinamumą.</v>
      </c>
      <c r="F7" s="140" t="str">
        <f>'2'!H7</f>
        <v>Puoselėti Zanavykų etninį savitumą ir krašto identitetą, stiprinant vietos gyventojų bendruomeniškumą.</v>
      </c>
      <c r="G7" s="140" t="str">
        <f>'2'!I7</f>
        <v>Stiprinti nevyriausybinį sektorių ir jo konkurencingumą viešų paslaugų teikime.</v>
      </c>
      <c r="H7" s="140">
        <f>'2'!J7</f>
        <v>0</v>
      </c>
      <c r="I7" s="140">
        <f>'2'!K7</f>
        <v>0</v>
      </c>
      <c r="J7" s="140">
        <f>'2'!L7</f>
        <v>0</v>
      </c>
      <c r="K7" s="140">
        <f>'2'!M7</f>
        <v>0</v>
      </c>
      <c r="L7" s="140">
        <f>'2'!N7</f>
        <v>0</v>
      </c>
      <c r="M7" s="140">
        <f>'2'!O7</f>
        <v>0</v>
      </c>
      <c r="N7" s="140">
        <f>'2'!P7</f>
        <v>0</v>
      </c>
      <c r="O7" s="140">
        <f>'2'!Q7</f>
        <v>0</v>
      </c>
      <c r="P7" s="140">
        <f>'2'!R7</f>
        <v>0</v>
      </c>
      <c r="Q7" s="140">
        <f>'2'!S7</f>
        <v>0</v>
      </c>
      <c r="R7" s="140">
        <f>'2'!T7</f>
        <v>0</v>
      </c>
      <c r="S7" s="140">
        <f>'2'!U7</f>
        <v>0</v>
      </c>
      <c r="T7" s="140">
        <f>'2'!V7</f>
        <v>0</v>
      </c>
      <c r="U7" s="140">
        <f>'2'!W7</f>
        <v>0</v>
      </c>
      <c r="V7" s="140">
        <f>'2'!X7</f>
        <v>0</v>
      </c>
      <c r="W7" s="140">
        <f>'2'!Y7</f>
        <v>0</v>
      </c>
      <c r="X7" s="1"/>
    </row>
    <row r="8" spans="1:24" ht="165" x14ac:dyDescent="0.25">
      <c r="A8" s="2" t="s">
        <v>17</v>
      </c>
      <c r="B8" s="123" t="s">
        <v>262</v>
      </c>
      <c r="C8" s="467" t="s">
        <v>1308</v>
      </c>
      <c r="D8" s="144" t="s">
        <v>1813</v>
      </c>
      <c r="E8" s="144" t="s">
        <v>1814</v>
      </c>
      <c r="F8" s="144" t="s">
        <v>1819</v>
      </c>
      <c r="G8" s="144" t="s">
        <v>1786</v>
      </c>
      <c r="H8" s="144"/>
      <c r="I8" s="144"/>
      <c r="J8" s="144"/>
      <c r="K8" s="144"/>
      <c r="L8" s="144"/>
      <c r="M8" s="144"/>
      <c r="N8" s="144"/>
      <c r="O8" s="144"/>
      <c r="P8" s="144"/>
      <c r="Q8" s="144"/>
      <c r="R8" s="144"/>
      <c r="S8" s="144"/>
      <c r="T8" s="144"/>
      <c r="U8" s="144"/>
      <c r="V8" s="144"/>
      <c r="W8" s="144"/>
      <c r="X8" s="1"/>
    </row>
    <row r="9" spans="1:24" ht="90" x14ac:dyDescent="0.25">
      <c r="A9" s="2" t="s">
        <v>79</v>
      </c>
      <c r="B9" s="123" t="s">
        <v>263</v>
      </c>
      <c r="C9" s="467" t="s">
        <v>1303</v>
      </c>
      <c r="D9" s="144" t="s">
        <v>1812</v>
      </c>
      <c r="E9" s="144" t="s">
        <v>1815</v>
      </c>
      <c r="F9" s="144" t="s">
        <v>1820</v>
      </c>
      <c r="G9" s="144" t="s">
        <v>1821</v>
      </c>
      <c r="H9" s="144"/>
      <c r="I9" s="144"/>
      <c r="J9" s="144"/>
      <c r="K9" s="144"/>
      <c r="L9" s="144"/>
      <c r="M9" s="144"/>
      <c r="N9" s="144"/>
      <c r="O9" s="144"/>
      <c r="P9" s="144"/>
      <c r="Q9" s="144"/>
      <c r="R9" s="144"/>
      <c r="S9" s="144"/>
      <c r="T9" s="144"/>
      <c r="U9" s="144"/>
      <c r="V9" s="144"/>
      <c r="W9" s="144"/>
      <c r="X9" s="1"/>
    </row>
    <row r="10" spans="1:24" ht="105" x14ac:dyDescent="0.25">
      <c r="A10" s="2" t="s">
        <v>80</v>
      </c>
      <c r="B10" s="123" t="s">
        <v>365</v>
      </c>
      <c r="C10" s="467" t="s">
        <v>1304</v>
      </c>
      <c r="D10" s="144" t="s">
        <v>1851</v>
      </c>
      <c r="E10" s="144" t="s">
        <v>1852</v>
      </c>
      <c r="F10" s="144" t="s">
        <v>1853</v>
      </c>
      <c r="G10" s="144" t="s">
        <v>1854</v>
      </c>
      <c r="H10" s="144"/>
      <c r="I10" s="144"/>
      <c r="J10" s="144"/>
      <c r="K10" s="144"/>
      <c r="L10" s="144"/>
      <c r="M10" s="144"/>
      <c r="N10" s="144"/>
      <c r="O10" s="144"/>
      <c r="P10" s="144"/>
      <c r="Q10" s="144"/>
      <c r="R10" s="144"/>
      <c r="S10" s="144"/>
      <c r="T10" s="144"/>
      <c r="U10" s="144"/>
      <c r="V10" s="144"/>
      <c r="W10" s="144"/>
      <c r="X10" s="1"/>
    </row>
    <row r="11" spans="1:24" ht="150" x14ac:dyDescent="0.25">
      <c r="A11" s="2" t="s">
        <v>81</v>
      </c>
      <c r="B11" s="123" t="s">
        <v>264</v>
      </c>
      <c r="C11" s="467" t="s">
        <v>1305</v>
      </c>
      <c r="D11" s="144" t="s">
        <v>1816</v>
      </c>
      <c r="E11" s="144" t="s">
        <v>1817</v>
      </c>
      <c r="F11" s="144" t="s">
        <v>1818</v>
      </c>
      <c r="G11" s="144" t="s">
        <v>1785</v>
      </c>
      <c r="H11" s="144"/>
      <c r="I11" s="144"/>
      <c r="J11" s="144"/>
      <c r="K11" s="144"/>
      <c r="L11" s="144"/>
      <c r="M11" s="144"/>
      <c r="N11" s="144"/>
      <c r="O11" s="144"/>
      <c r="P11" s="144"/>
      <c r="Q11" s="144"/>
      <c r="R11" s="144"/>
      <c r="S11" s="144"/>
      <c r="T11" s="144"/>
      <c r="U11" s="144"/>
      <c r="V11" s="144"/>
      <c r="W11" s="144"/>
      <c r="X11" s="1"/>
    </row>
    <row r="12" spans="1:24" ht="90" x14ac:dyDescent="0.25">
      <c r="A12" s="2" t="s">
        <v>82</v>
      </c>
      <c r="B12" s="123" t="s">
        <v>265</v>
      </c>
      <c r="C12" s="467" t="s">
        <v>1306</v>
      </c>
      <c r="D12" s="144" t="s">
        <v>1781</v>
      </c>
      <c r="E12" s="144" t="s">
        <v>1782</v>
      </c>
      <c r="F12" s="144" t="s">
        <v>1783</v>
      </c>
      <c r="G12" s="144" t="s">
        <v>1822</v>
      </c>
      <c r="H12" s="144"/>
      <c r="I12" s="144"/>
      <c r="J12" s="144"/>
      <c r="K12" s="144"/>
      <c r="L12" s="144"/>
      <c r="M12" s="144"/>
      <c r="N12" s="144"/>
      <c r="O12" s="144"/>
      <c r="P12" s="144"/>
      <c r="Q12" s="144"/>
      <c r="R12" s="144"/>
      <c r="S12" s="144"/>
      <c r="T12" s="144"/>
      <c r="U12" s="144"/>
      <c r="V12" s="144"/>
      <c r="W12" s="144"/>
      <c r="X12" s="1"/>
    </row>
    <row r="13" spans="1:24" ht="45" x14ac:dyDescent="0.25">
      <c r="A13" s="2" t="s">
        <v>83</v>
      </c>
      <c r="B13" s="123" t="s">
        <v>255</v>
      </c>
      <c r="C13" s="467" t="s">
        <v>1298</v>
      </c>
      <c r="D13" s="141">
        <f>COUNTIFS('9'!E$8:E$27,"taip")</f>
        <v>4</v>
      </c>
      <c r="E13" s="141">
        <f>COUNTIFS('9'!F$8:F$27,"taip")</f>
        <v>4</v>
      </c>
      <c r="F13" s="141">
        <f>COUNTIFS('9'!G$8:G$27,"taip")</f>
        <v>4</v>
      </c>
      <c r="G13" s="141">
        <f>COUNTIFS('9'!H$8:H$27,"taip")</f>
        <v>4</v>
      </c>
      <c r="H13" s="141">
        <f>COUNTIFS('9'!I$8:I$27,"taip")</f>
        <v>0</v>
      </c>
      <c r="I13" s="141">
        <f>COUNTIFS('9'!J$8:J$27,"taip")</f>
        <v>0</v>
      </c>
      <c r="J13" s="141">
        <f>COUNTIFS('9'!K$8:K$27,"taip")</f>
        <v>0</v>
      </c>
      <c r="K13" s="141">
        <f>COUNTIFS('9'!L$8:L$27,"taip")</f>
        <v>0</v>
      </c>
      <c r="L13" s="141">
        <f>COUNTIFS('9'!M$8:M$27,"taip")</f>
        <v>0</v>
      </c>
      <c r="M13" s="141">
        <f>COUNTIFS('9'!N$8:N$27,"taip")</f>
        <v>0</v>
      </c>
      <c r="N13" s="141">
        <f>COUNTIFS('9'!O$8:O$27,"taip")</f>
        <v>0</v>
      </c>
      <c r="O13" s="141">
        <f>COUNTIFS('9'!P$8:P$27,"taip")</f>
        <v>0</v>
      </c>
      <c r="P13" s="141">
        <f>COUNTIFS('9'!Q$8:Q$27,"taip")</f>
        <v>0</v>
      </c>
      <c r="Q13" s="141">
        <f>COUNTIFS('9'!R$8:R$27,"taip")</f>
        <v>0</v>
      </c>
      <c r="R13" s="141">
        <f>COUNTIFS('9'!S$8:S$27,"taip")</f>
        <v>0</v>
      </c>
      <c r="S13" s="141">
        <f>COUNTIFS('9'!T$8:T$27,"taip")</f>
        <v>0</v>
      </c>
      <c r="T13" s="141">
        <f>COUNTIFS('9'!U$8:U$27,"taip")</f>
        <v>0</v>
      </c>
      <c r="U13" s="141">
        <f>COUNTIFS('9'!V$8:V$27,"taip")</f>
        <v>0</v>
      </c>
      <c r="V13" s="141">
        <f>COUNTIFS('9'!W$8:W$27,"taip")</f>
        <v>0</v>
      </c>
      <c r="W13" s="141">
        <f>COUNTIFS('9'!X$8:X$27,"taip")</f>
        <v>0</v>
      </c>
      <c r="X13" s="1"/>
    </row>
    <row r="14" spans="1:24" ht="75" x14ac:dyDescent="0.25">
      <c r="A14" s="2" t="s">
        <v>84</v>
      </c>
      <c r="B14" s="124" t="s">
        <v>256</v>
      </c>
      <c r="C14" s="467" t="s">
        <v>1307</v>
      </c>
      <c r="D14" s="142" t="s">
        <v>1765</v>
      </c>
      <c r="E14" s="142" t="s">
        <v>1765</v>
      </c>
      <c r="F14" s="142" t="s">
        <v>1766</v>
      </c>
      <c r="G14" s="142" t="s">
        <v>1765</v>
      </c>
      <c r="H14" s="142" t="s">
        <v>1097</v>
      </c>
      <c r="I14" s="142" t="s">
        <v>1097</v>
      </c>
      <c r="J14" s="142" t="s">
        <v>1097</v>
      </c>
      <c r="K14" s="142" t="s">
        <v>1097</v>
      </c>
      <c r="L14" s="142" t="s">
        <v>1097</v>
      </c>
      <c r="M14" s="142" t="s">
        <v>1097</v>
      </c>
      <c r="N14" s="142" t="s">
        <v>1097</v>
      </c>
      <c r="O14" s="142" t="s">
        <v>1097</v>
      </c>
      <c r="P14" s="142" t="s">
        <v>1097</v>
      </c>
      <c r="Q14" s="142" t="s">
        <v>1097</v>
      </c>
      <c r="R14" s="142" t="s">
        <v>1097</v>
      </c>
      <c r="S14" s="142" t="s">
        <v>1097</v>
      </c>
      <c r="T14" s="142" t="s">
        <v>1097</v>
      </c>
      <c r="U14" s="142" t="s">
        <v>1097</v>
      </c>
      <c r="V14" s="142" t="s">
        <v>1097</v>
      </c>
      <c r="W14" s="142" t="s">
        <v>1097</v>
      </c>
      <c r="X14" s="1"/>
    </row>
    <row r="15" spans="1:24" ht="30" x14ac:dyDescent="0.25">
      <c r="A15" s="2" t="s">
        <v>85</v>
      </c>
      <c r="B15" s="124" t="s">
        <v>257</v>
      </c>
      <c r="C15" s="467" t="s">
        <v>1300</v>
      </c>
      <c r="D15" s="142" t="s">
        <v>1766</v>
      </c>
      <c r="E15" s="142" t="s">
        <v>1766</v>
      </c>
      <c r="F15" s="142" t="s">
        <v>1767</v>
      </c>
      <c r="G15" s="142" t="s">
        <v>1766</v>
      </c>
      <c r="H15" s="142" t="s">
        <v>1097</v>
      </c>
      <c r="I15" s="142" t="s">
        <v>1097</v>
      </c>
      <c r="J15" s="142" t="s">
        <v>1097</v>
      </c>
      <c r="K15" s="142" t="s">
        <v>1097</v>
      </c>
      <c r="L15" s="142" t="s">
        <v>1097</v>
      </c>
      <c r="M15" s="142" t="s">
        <v>1097</v>
      </c>
      <c r="N15" s="142" t="s">
        <v>1097</v>
      </c>
      <c r="O15" s="142" t="s">
        <v>1097</v>
      </c>
      <c r="P15" s="142" t="s">
        <v>1097</v>
      </c>
      <c r="Q15" s="142" t="s">
        <v>1097</v>
      </c>
      <c r="R15" s="142" t="s">
        <v>1097</v>
      </c>
      <c r="S15" s="142" t="s">
        <v>1097</v>
      </c>
      <c r="T15" s="142" t="s">
        <v>1097</v>
      </c>
      <c r="U15" s="142" t="s">
        <v>1097</v>
      </c>
      <c r="V15" s="142" t="s">
        <v>1097</v>
      </c>
      <c r="W15" s="142" t="s">
        <v>1097</v>
      </c>
      <c r="X15" s="1"/>
    </row>
    <row r="16" spans="1:24" ht="30" x14ac:dyDescent="0.25">
      <c r="A16" s="2" t="s">
        <v>86</v>
      </c>
      <c r="B16" s="124" t="s">
        <v>258</v>
      </c>
      <c r="C16" s="467" t="s">
        <v>1300</v>
      </c>
      <c r="D16" s="142" t="s">
        <v>1793</v>
      </c>
      <c r="E16" s="142" t="s">
        <v>1767</v>
      </c>
      <c r="F16" s="142" t="s">
        <v>1794</v>
      </c>
      <c r="G16" s="142" t="s">
        <v>1792</v>
      </c>
      <c r="H16" s="142" t="s">
        <v>1097</v>
      </c>
      <c r="I16" s="142" t="s">
        <v>1097</v>
      </c>
      <c r="J16" s="142" t="s">
        <v>1097</v>
      </c>
      <c r="K16" s="142" t="s">
        <v>1097</v>
      </c>
      <c r="L16" s="142" t="s">
        <v>1097</v>
      </c>
      <c r="M16" s="142" t="s">
        <v>1097</v>
      </c>
      <c r="N16" s="142" t="s">
        <v>1097</v>
      </c>
      <c r="O16" s="142" t="s">
        <v>1097</v>
      </c>
      <c r="P16" s="142" t="s">
        <v>1097</v>
      </c>
      <c r="Q16" s="142" t="s">
        <v>1097</v>
      </c>
      <c r="R16" s="142" t="s">
        <v>1097</v>
      </c>
      <c r="S16" s="142" t="s">
        <v>1097</v>
      </c>
      <c r="T16" s="142" t="s">
        <v>1097</v>
      </c>
      <c r="U16" s="142" t="s">
        <v>1097</v>
      </c>
      <c r="V16" s="142" t="s">
        <v>1097</v>
      </c>
      <c r="W16" s="142" t="s">
        <v>1097</v>
      </c>
      <c r="X16" s="1"/>
    </row>
    <row r="17" spans="1:24" ht="60" x14ac:dyDescent="0.25">
      <c r="A17" s="2" t="s">
        <v>87</v>
      </c>
      <c r="B17" s="124" t="s">
        <v>1301</v>
      </c>
      <c r="C17" s="467" t="s">
        <v>1597</v>
      </c>
      <c r="D17" s="143" t="s">
        <v>76</v>
      </c>
      <c r="E17" s="143" t="s">
        <v>76</v>
      </c>
      <c r="F17" s="143" t="s">
        <v>76</v>
      </c>
      <c r="G17" s="143" t="s">
        <v>76</v>
      </c>
      <c r="H17" s="143" t="s">
        <v>76</v>
      </c>
      <c r="I17" s="143" t="s">
        <v>76</v>
      </c>
      <c r="J17" s="143" t="s">
        <v>76</v>
      </c>
      <c r="K17" s="143" t="s">
        <v>76</v>
      </c>
      <c r="L17" s="143" t="s">
        <v>76</v>
      </c>
      <c r="M17" s="143" t="s">
        <v>76</v>
      </c>
      <c r="N17" s="143" t="s">
        <v>76</v>
      </c>
      <c r="O17" s="143" t="s">
        <v>76</v>
      </c>
      <c r="P17" s="143" t="s">
        <v>76</v>
      </c>
      <c r="Q17" s="143" t="s">
        <v>76</v>
      </c>
      <c r="R17" s="143" t="s">
        <v>76</v>
      </c>
      <c r="S17" s="143" t="s">
        <v>76</v>
      </c>
      <c r="T17" s="143" t="s">
        <v>76</v>
      </c>
      <c r="U17" s="143" t="s">
        <v>76</v>
      </c>
      <c r="V17" s="143" t="s">
        <v>76</v>
      </c>
      <c r="W17" s="143" t="s">
        <v>76</v>
      </c>
      <c r="X17" s="1"/>
    </row>
    <row r="18" spans="1:24" ht="60" x14ac:dyDescent="0.25">
      <c r="A18" s="2" t="s">
        <v>88</v>
      </c>
      <c r="B18" s="124" t="s">
        <v>1302</v>
      </c>
      <c r="C18" s="579" t="str">
        <f>$C$17</f>
        <v>Pasirinkite iš sąrašo (taip arba ne). Sąsaja nėra privaloma. Iš anksto nurodyta reikšmė "Ne". Pasirinkimas "Taip" reiškia, kad tenkinant poreikį bus siekiama atitinkamo rezultato rodiklio.</v>
      </c>
      <c r="D18" s="143" t="s">
        <v>77</v>
      </c>
      <c r="E18" s="143" t="s">
        <v>77</v>
      </c>
      <c r="F18" s="143" t="s">
        <v>77</v>
      </c>
      <c r="G18" s="143" t="s">
        <v>77</v>
      </c>
      <c r="H18" s="143" t="s">
        <v>76</v>
      </c>
      <c r="I18" s="143" t="s">
        <v>76</v>
      </c>
      <c r="J18" s="143" t="s">
        <v>76</v>
      </c>
      <c r="K18" s="143" t="s">
        <v>76</v>
      </c>
      <c r="L18" s="143" t="s">
        <v>76</v>
      </c>
      <c r="M18" s="143" t="s">
        <v>76</v>
      </c>
      <c r="N18" s="143" t="s">
        <v>76</v>
      </c>
      <c r="O18" s="143" t="s">
        <v>76</v>
      </c>
      <c r="P18" s="143" t="s">
        <v>76</v>
      </c>
      <c r="Q18" s="143" t="s">
        <v>76</v>
      </c>
      <c r="R18" s="143" t="s">
        <v>76</v>
      </c>
      <c r="S18" s="143" t="s">
        <v>76</v>
      </c>
      <c r="T18" s="143" t="s">
        <v>76</v>
      </c>
      <c r="U18" s="143" t="s">
        <v>76</v>
      </c>
      <c r="V18" s="143" t="s">
        <v>76</v>
      </c>
      <c r="W18" s="143" t="s">
        <v>76</v>
      </c>
      <c r="X18" s="1"/>
    </row>
    <row r="19" spans="1:24" ht="60" x14ac:dyDescent="0.25">
      <c r="A19" s="2" t="s">
        <v>89</v>
      </c>
      <c r="B19" s="124" t="s">
        <v>1195</v>
      </c>
      <c r="C19" s="579" t="str">
        <f>$C$17</f>
        <v>Pasirinkite iš sąrašo (taip arba ne). Sąsaja nėra privaloma. Iš anksto nurodyta reikšmė "Ne". Pasirinkimas "Taip" reiškia, kad tenkinant poreikį bus siekiama atitinkamo rezultato rodiklio.</v>
      </c>
      <c r="D19" s="143" t="s">
        <v>77</v>
      </c>
      <c r="E19" s="143" t="s">
        <v>77</v>
      </c>
      <c r="F19" s="143" t="s">
        <v>77</v>
      </c>
      <c r="G19" s="143" t="s">
        <v>77</v>
      </c>
      <c r="H19" s="143" t="s">
        <v>76</v>
      </c>
      <c r="I19" s="143" t="s">
        <v>76</v>
      </c>
      <c r="J19" s="143" t="s">
        <v>76</v>
      </c>
      <c r="K19" s="143" t="s">
        <v>76</v>
      </c>
      <c r="L19" s="143" t="s">
        <v>76</v>
      </c>
      <c r="M19" s="143" t="s">
        <v>76</v>
      </c>
      <c r="N19" s="143" t="s">
        <v>76</v>
      </c>
      <c r="O19" s="143" t="s">
        <v>76</v>
      </c>
      <c r="P19" s="143" t="s">
        <v>76</v>
      </c>
      <c r="Q19" s="143" t="s">
        <v>76</v>
      </c>
      <c r="R19" s="143" t="s">
        <v>76</v>
      </c>
      <c r="S19" s="143" t="s">
        <v>76</v>
      </c>
      <c r="T19" s="143" t="s">
        <v>76</v>
      </c>
      <c r="U19" s="143" t="s">
        <v>76</v>
      </c>
      <c r="V19" s="143" t="s">
        <v>76</v>
      </c>
      <c r="W19" s="143" t="s">
        <v>76</v>
      </c>
      <c r="X19" s="1"/>
    </row>
    <row r="20" spans="1:24" ht="60" x14ac:dyDescent="0.25">
      <c r="A20" s="2" t="s">
        <v>90</v>
      </c>
      <c r="B20" s="124" t="s">
        <v>1196</v>
      </c>
      <c r="C20" s="579" t="str">
        <f>$C$17</f>
        <v>Pasirinkite iš sąrašo (taip arba ne). Sąsaja nėra privaloma. Iš anksto nurodyta reikšmė "Ne". Pasirinkimas "Taip" reiškia, kad tenkinant poreikį bus siekiama atitinkamo rezultato rodiklio.</v>
      </c>
      <c r="D20" s="143" t="s">
        <v>77</v>
      </c>
      <c r="E20" s="143" t="s">
        <v>77</v>
      </c>
      <c r="F20" s="143" t="s">
        <v>77</v>
      </c>
      <c r="G20" s="143" t="s">
        <v>77</v>
      </c>
      <c r="H20" s="143" t="s">
        <v>76</v>
      </c>
      <c r="I20" s="143" t="s">
        <v>76</v>
      </c>
      <c r="J20" s="143" t="s">
        <v>76</v>
      </c>
      <c r="K20" s="143" t="s">
        <v>76</v>
      </c>
      <c r="L20" s="143" t="s">
        <v>76</v>
      </c>
      <c r="M20" s="143" t="s">
        <v>76</v>
      </c>
      <c r="N20" s="143" t="s">
        <v>76</v>
      </c>
      <c r="O20" s="143" t="s">
        <v>76</v>
      </c>
      <c r="P20" s="143" t="s">
        <v>76</v>
      </c>
      <c r="Q20" s="143" t="s">
        <v>76</v>
      </c>
      <c r="R20" s="143" t="s">
        <v>76</v>
      </c>
      <c r="S20" s="143" t="s">
        <v>76</v>
      </c>
      <c r="T20" s="143" t="s">
        <v>76</v>
      </c>
      <c r="U20" s="143" t="s">
        <v>76</v>
      </c>
      <c r="V20" s="143" t="s">
        <v>76</v>
      </c>
      <c r="W20" s="143" t="s">
        <v>76</v>
      </c>
      <c r="X20" s="1"/>
    </row>
    <row r="21" spans="1:24" ht="60" x14ac:dyDescent="0.25">
      <c r="A21" s="2" t="s">
        <v>91</v>
      </c>
      <c r="B21" s="124" t="s">
        <v>1197</v>
      </c>
      <c r="C21" s="579" t="str">
        <f>$C$17</f>
        <v>Pasirinkite iš sąrašo (taip arba ne). Sąsaja nėra privaloma. Iš anksto nurodyta reikšmė "Ne". Pasirinkimas "Taip" reiškia, kad tenkinant poreikį bus siekiama atitinkamo rezultato rodiklio.</v>
      </c>
      <c r="D21" s="143" t="s">
        <v>77</v>
      </c>
      <c r="E21" s="143" t="s">
        <v>77</v>
      </c>
      <c r="F21" s="143" t="s">
        <v>77</v>
      </c>
      <c r="G21" s="143" t="s">
        <v>77</v>
      </c>
      <c r="H21" s="143" t="s">
        <v>76</v>
      </c>
      <c r="I21" s="143" t="s">
        <v>76</v>
      </c>
      <c r="J21" s="143" t="s">
        <v>76</v>
      </c>
      <c r="K21" s="143" t="s">
        <v>76</v>
      </c>
      <c r="L21" s="143" t="s">
        <v>76</v>
      </c>
      <c r="M21" s="143" t="s">
        <v>76</v>
      </c>
      <c r="N21" s="143" t="s">
        <v>76</v>
      </c>
      <c r="O21" s="143" t="s">
        <v>76</v>
      </c>
      <c r="P21" s="143" t="s">
        <v>76</v>
      </c>
      <c r="Q21" s="143" t="s">
        <v>76</v>
      </c>
      <c r="R21" s="143" t="s">
        <v>76</v>
      </c>
      <c r="S21" s="143" t="s">
        <v>76</v>
      </c>
      <c r="T21" s="143" t="s">
        <v>76</v>
      </c>
      <c r="U21" s="143" t="s">
        <v>76</v>
      </c>
      <c r="V21" s="143" t="s">
        <v>76</v>
      </c>
      <c r="W21" s="143" t="s">
        <v>76</v>
      </c>
      <c r="X21" s="1"/>
    </row>
    <row r="22" spans="1:24" s="13" customFormat="1" x14ac:dyDescent="0.25">
      <c r="A22" s="113"/>
      <c r="C22" s="1"/>
      <c r="D22" s="14"/>
      <c r="E22" s="113"/>
      <c r="F22" s="113"/>
      <c r="G22" s="113"/>
      <c r="H22" s="113"/>
      <c r="I22" s="113"/>
      <c r="J22" s="113"/>
      <c r="K22" s="113"/>
      <c r="L22" s="113"/>
      <c r="M22" s="113"/>
      <c r="N22" s="113"/>
      <c r="O22" s="113"/>
      <c r="P22" s="113"/>
      <c r="Q22" s="113"/>
      <c r="R22" s="113"/>
      <c r="S22" s="113"/>
      <c r="T22" s="113"/>
      <c r="U22" s="113"/>
      <c r="V22" s="113"/>
      <c r="W22" s="113"/>
      <c r="X22" s="113"/>
    </row>
    <row r="23" spans="1:24" s="13" customFormat="1" x14ac:dyDescent="0.25">
      <c r="A23" s="113"/>
      <c r="C23" s="1"/>
      <c r="D23" s="14"/>
      <c r="E23" s="113"/>
      <c r="F23" s="113"/>
      <c r="G23" s="113"/>
      <c r="H23" s="113"/>
      <c r="I23" s="113"/>
      <c r="J23" s="113"/>
      <c r="K23" s="113"/>
      <c r="L23" s="113"/>
      <c r="M23" s="113"/>
      <c r="N23" s="113"/>
      <c r="O23" s="113"/>
      <c r="P23" s="113"/>
      <c r="Q23" s="113"/>
      <c r="R23" s="113"/>
      <c r="S23" s="113"/>
      <c r="T23" s="113"/>
      <c r="U23" s="113"/>
      <c r="V23" s="113"/>
      <c r="W23" s="113"/>
      <c r="X23" s="113"/>
    </row>
    <row r="24" spans="1:24" s="13" customFormat="1" x14ac:dyDescent="0.25">
      <c r="A24" s="113"/>
      <c r="C24" s="1"/>
      <c r="D24" s="14"/>
      <c r="E24" s="113"/>
      <c r="F24" s="113"/>
      <c r="G24" s="113"/>
      <c r="H24" s="113"/>
      <c r="I24" s="113"/>
      <c r="J24" s="113"/>
      <c r="K24" s="113"/>
      <c r="L24" s="113"/>
      <c r="M24" s="113"/>
      <c r="N24" s="113"/>
      <c r="O24" s="113"/>
      <c r="P24" s="113"/>
      <c r="Q24" s="113"/>
      <c r="R24" s="113"/>
      <c r="S24" s="113"/>
      <c r="T24" s="113"/>
      <c r="U24" s="113"/>
      <c r="V24" s="113"/>
      <c r="W24" s="113"/>
      <c r="X24" s="113"/>
    </row>
    <row r="25" spans="1:24" s="13" customFormat="1" x14ac:dyDescent="0.25">
      <c r="A25" s="113"/>
      <c r="C25" s="1"/>
      <c r="D25" s="14"/>
      <c r="E25" s="113"/>
      <c r="F25" s="113"/>
      <c r="G25" s="113"/>
      <c r="H25" s="113"/>
      <c r="I25" s="113"/>
      <c r="J25" s="113"/>
      <c r="K25" s="113"/>
      <c r="L25" s="113"/>
      <c r="M25" s="113"/>
      <c r="N25" s="113"/>
      <c r="O25" s="113"/>
      <c r="P25" s="113"/>
      <c r="Q25" s="113"/>
      <c r="R25" s="113"/>
      <c r="S25" s="113"/>
      <c r="T25" s="113"/>
      <c r="U25" s="113"/>
      <c r="V25" s="113"/>
      <c r="W25" s="113"/>
      <c r="X25" s="113"/>
    </row>
    <row r="26" spans="1:24" s="13" customFormat="1" x14ac:dyDescent="0.25">
      <c r="A26" s="113"/>
      <c r="C26" s="1"/>
      <c r="D26" s="14"/>
      <c r="E26" s="113"/>
      <c r="F26" s="113"/>
      <c r="G26" s="113"/>
      <c r="H26" s="113"/>
      <c r="I26" s="113"/>
      <c r="J26" s="113"/>
      <c r="K26" s="113"/>
      <c r="L26" s="113"/>
      <c r="M26" s="113"/>
      <c r="N26" s="113"/>
      <c r="O26" s="113"/>
      <c r="P26" s="113"/>
      <c r="Q26" s="113"/>
      <c r="R26" s="113"/>
      <c r="S26" s="113"/>
      <c r="T26" s="113"/>
      <c r="U26" s="113"/>
      <c r="V26" s="113"/>
      <c r="W26" s="113"/>
      <c r="X26" s="113"/>
    </row>
    <row r="27" spans="1:24" s="13" customFormat="1" x14ac:dyDescent="0.25">
      <c r="A27" s="113"/>
      <c r="C27" s="1"/>
      <c r="D27" s="14"/>
      <c r="E27" s="113"/>
      <c r="F27" s="113"/>
      <c r="G27" s="113"/>
      <c r="H27" s="113"/>
      <c r="I27" s="113"/>
      <c r="J27" s="113"/>
      <c r="K27" s="113"/>
      <c r="L27" s="113"/>
      <c r="M27" s="113"/>
      <c r="N27" s="113"/>
      <c r="O27" s="113"/>
      <c r="P27" s="113"/>
      <c r="Q27" s="113"/>
      <c r="R27" s="113"/>
      <c r="S27" s="113"/>
      <c r="T27" s="113"/>
      <c r="U27" s="113"/>
      <c r="V27" s="113"/>
      <c r="W27" s="113"/>
      <c r="X27" s="113"/>
    </row>
    <row r="28" spans="1:24" s="13" customFormat="1" x14ac:dyDescent="0.25">
      <c r="A28" s="113"/>
      <c r="C28" s="1"/>
      <c r="D28" s="14"/>
      <c r="E28" s="113"/>
      <c r="F28" s="113"/>
      <c r="G28" s="113"/>
      <c r="H28" s="113"/>
      <c r="I28" s="113"/>
      <c r="J28" s="113"/>
      <c r="K28" s="113"/>
      <c r="L28" s="113"/>
      <c r="M28" s="113"/>
      <c r="N28" s="113"/>
      <c r="O28" s="113"/>
      <c r="P28" s="113"/>
      <c r="Q28" s="113"/>
      <c r="R28" s="113"/>
      <c r="S28" s="113"/>
      <c r="T28" s="113"/>
      <c r="U28" s="113"/>
      <c r="V28" s="113"/>
      <c r="W28" s="113"/>
      <c r="X28" s="113"/>
    </row>
    <row r="29" spans="1:24" s="13" customFormat="1" x14ac:dyDescent="0.25">
      <c r="A29" s="113"/>
      <c r="C29" s="1"/>
      <c r="D29" s="14"/>
      <c r="E29" s="113"/>
      <c r="F29" s="113"/>
      <c r="G29" s="113"/>
      <c r="H29" s="113"/>
      <c r="I29" s="113"/>
      <c r="J29" s="113"/>
      <c r="K29" s="113"/>
      <c r="L29" s="113"/>
      <c r="M29" s="113"/>
      <c r="N29" s="113"/>
      <c r="O29" s="113"/>
      <c r="P29" s="113"/>
      <c r="Q29" s="113"/>
      <c r="R29" s="113"/>
      <c r="S29" s="113"/>
      <c r="T29" s="113"/>
      <c r="U29" s="113"/>
      <c r="V29" s="113"/>
      <c r="W29" s="113"/>
      <c r="X29" s="113"/>
    </row>
    <row r="30" spans="1:24" s="13" customFormat="1" x14ac:dyDescent="0.25">
      <c r="A30" s="113"/>
      <c r="C30" s="1"/>
      <c r="D30" s="14"/>
      <c r="E30" s="113"/>
      <c r="F30" s="113"/>
      <c r="G30" s="113"/>
      <c r="H30" s="113"/>
      <c r="I30" s="113"/>
      <c r="J30" s="113"/>
      <c r="K30" s="113"/>
      <c r="L30" s="113"/>
      <c r="M30" s="113"/>
      <c r="N30" s="113"/>
      <c r="O30" s="113"/>
      <c r="P30" s="113"/>
      <c r="Q30" s="113"/>
      <c r="R30" s="113"/>
      <c r="S30" s="113"/>
      <c r="T30" s="113"/>
      <c r="U30" s="113"/>
      <c r="V30" s="113"/>
      <c r="W30" s="113"/>
      <c r="X30" s="113"/>
    </row>
  </sheetData>
  <sheetProtection algorithmName="SHA-512" hashValue="0Ur315jc+xJUQG/90PK578rxkSMKU90pVPFkcjdX+dl+VRcWpyK+o6ImoYTPFbQe4+tUTHKRqvpMoJIUQbEAig==" saltValue="WLMXKMPluZHLx8l5Hv2Drg==" spinCount="100000" sheet="1" objects="1" scenarios="1"/>
  <phoneticPr fontId="9" type="noConversion"/>
  <dataValidations count="2">
    <dataValidation type="textLength" allowBlank="1" showInputMessage="1" showErrorMessage="1" prompt="Maksimalus simbolių skaičius - 500." sqref="D8:W11" xr:uid="{1AD3F167-0815-4F8A-8251-F7E78278B3E4}">
      <formula1>0</formula1>
      <formula2>500</formula2>
    </dataValidation>
    <dataValidation type="textLength" allowBlank="1" showInputMessage="1" showErrorMessage="1" prompt="Maksimalus simbolių skaičius - 300." sqref="D12:W12" xr:uid="{86BD6E52-32F7-439F-A6F3-D86CEA719DBF}">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r:uid="{FCAE3B1D-49C1-4DAE-BDC8-1D437CE39FD6}">
          <x14:formula1>
            <xm:f>Sąrašai!$A$23:$A$24</xm:f>
          </x14:formula1>
          <xm:sqref>D17:W21</xm:sqref>
        </x14:dataValidation>
        <x14:dataValidation type="list" allowBlank="1" showInputMessage="1" showErrorMessage="1" xr:uid="{C965E465-25DC-4F9F-A5E3-4003A7B48AB5}">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EC67-40D3-4892-AE26-B399EE749B54}">
  <dimension ref="A1:G29"/>
  <sheetViews>
    <sheetView topLeftCell="A7" zoomScale="90" zoomScaleNormal="90" workbookViewId="0">
      <selection activeCell="C14" sqref="C14"/>
    </sheetView>
  </sheetViews>
  <sheetFormatPr defaultColWidth="9.140625" defaultRowHeight="15" x14ac:dyDescent="0.25"/>
  <cols>
    <col min="1" max="1" width="8.7109375" style="105" customWidth="1"/>
    <col min="2" max="2" width="18.7109375" style="13" customWidth="1"/>
    <col min="3" max="3" width="70.7109375" style="13" customWidth="1"/>
    <col min="4" max="7" width="15.7109375" style="13" customWidth="1"/>
    <col min="8" max="8" width="20.7109375" style="13" customWidth="1"/>
    <col min="9" max="16384" width="9.140625" style="13"/>
  </cols>
  <sheetData>
    <row r="1" spans="1:7" s="38" customFormat="1" ht="18.75" x14ac:dyDescent="0.25">
      <c r="A1" s="168" t="s">
        <v>18</v>
      </c>
      <c r="B1" s="36" t="s">
        <v>385</v>
      </c>
      <c r="C1" s="36"/>
      <c r="D1" s="36"/>
      <c r="E1" s="36"/>
    </row>
    <row r="2" spans="1:7" x14ac:dyDescent="0.25">
      <c r="A2" s="104"/>
      <c r="B2" s="1"/>
      <c r="C2" s="1"/>
      <c r="D2" s="1"/>
      <c r="E2" s="1"/>
    </row>
    <row r="3" spans="1:7" x14ac:dyDescent="0.25">
      <c r="A3" s="1"/>
      <c r="B3" s="139" t="s">
        <v>1272</v>
      </c>
      <c r="C3" s="204" t="str">
        <f>'1'!C8</f>
        <v>ŠAKI</v>
      </c>
    </row>
    <row r="4" spans="1:7" s="1" customFormat="1" ht="15.75" thickBot="1" x14ac:dyDescent="0.3"/>
    <row r="5" spans="1:7" x14ac:dyDescent="0.25">
      <c r="A5" s="104"/>
      <c r="B5" s="316">
        <v>1</v>
      </c>
      <c r="C5" s="317">
        <v>2</v>
      </c>
      <c r="D5" s="319">
        <v>3</v>
      </c>
      <c r="E5" s="161">
        <v>4</v>
      </c>
      <c r="F5" s="257">
        <v>5</v>
      </c>
      <c r="G5" s="257">
        <v>6</v>
      </c>
    </row>
    <row r="6" spans="1:7" s="15" customFormat="1" ht="75" x14ac:dyDescent="0.25">
      <c r="A6" s="104"/>
      <c r="B6" s="503"/>
      <c r="C6" s="20" t="s">
        <v>253</v>
      </c>
      <c r="D6" s="504" t="s">
        <v>380</v>
      </c>
      <c r="E6" s="22" t="s">
        <v>166</v>
      </c>
      <c r="F6" s="22" t="s">
        <v>1501</v>
      </c>
      <c r="G6" s="22" t="s">
        <v>1503</v>
      </c>
    </row>
    <row r="7" spans="1:7" s="15" customFormat="1" ht="18.75" x14ac:dyDescent="0.25">
      <c r="A7" s="104" t="s">
        <v>259</v>
      </c>
      <c r="B7" s="505" t="s">
        <v>222</v>
      </c>
      <c r="C7" s="634" t="s">
        <v>382</v>
      </c>
      <c r="D7" s="506"/>
      <c r="E7" s="27"/>
      <c r="F7" s="27"/>
      <c r="G7" s="27"/>
    </row>
    <row r="8" spans="1:7" ht="45" x14ac:dyDescent="0.25">
      <c r="A8" s="104" t="s">
        <v>714</v>
      </c>
      <c r="B8" s="507" t="s">
        <v>1257</v>
      </c>
      <c r="C8" s="124" t="s">
        <v>381</v>
      </c>
      <c r="D8" s="508" t="s">
        <v>77</v>
      </c>
      <c r="E8" s="145">
        <f>COUNTIFS('8'!$E$7:$E$26,"taip")</f>
        <v>6</v>
      </c>
      <c r="F8" s="145">
        <f>COUNTIFS('10'!$D$11:$W$11,C8)</f>
        <v>6</v>
      </c>
      <c r="G8" s="470"/>
    </row>
    <row r="9" spans="1:7" ht="30" x14ac:dyDescent="0.25">
      <c r="A9" s="104" t="s">
        <v>715</v>
      </c>
      <c r="B9" s="507" t="s">
        <v>1256</v>
      </c>
      <c r="C9" s="124" t="s">
        <v>373</v>
      </c>
      <c r="D9" s="509" t="s">
        <v>77</v>
      </c>
      <c r="E9" s="146">
        <f>COUNTIFS('8'!$F$7:$F$26,"taip")</f>
        <v>0</v>
      </c>
      <c r="F9" s="146">
        <f>COUNTIFS('10'!$D$11:$W$11,C9)</f>
        <v>0</v>
      </c>
      <c r="G9" s="471"/>
    </row>
    <row r="10" spans="1:7" s="15" customFormat="1" ht="37.5" x14ac:dyDescent="0.25">
      <c r="A10" s="104" t="s">
        <v>260</v>
      </c>
      <c r="B10" s="510" t="s">
        <v>1199</v>
      </c>
      <c r="C10" s="635" t="s">
        <v>384</v>
      </c>
      <c r="D10" s="511"/>
      <c r="E10" s="31"/>
      <c r="F10" s="31"/>
      <c r="G10" s="31"/>
    </row>
    <row r="11" spans="1:7" ht="45" x14ac:dyDescent="0.25">
      <c r="A11" s="104" t="s">
        <v>716</v>
      </c>
      <c r="B11" s="507" t="s">
        <v>1258</v>
      </c>
      <c r="C11" s="124" t="s">
        <v>375</v>
      </c>
      <c r="D11" s="512" t="s">
        <v>77</v>
      </c>
      <c r="E11" s="146">
        <f>COUNTIFS('8'!$G$7:$G$26,"taip")</f>
        <v>1</v>
      </c>
      <c r="F11" s="146">
        <f>COUNTIFS('10'!$D$11:$W$11,C11)</f>
        <v>0</v>
      </c>
      <c r="G11" s="146">
        <f>COUNTIFS('10'!$D$12:$W$12,"Taip")</f>
        <v>1</v>
      </c>
    </row>
    <row r="12" spans="1:7" ht="45" x14ac:dyDescent="0.25">
      <c r="A12" s="104" t="s">
        <v>717</v>
      </c>
      <c r="B12" s="507" t="s">
        <v>1259</v>
      </c>
      <c r="C12" s="124" t="s">
        <v>376</v>
      </c>
      <c r="D12" s="512" t="s">
        <v>76</v>
      </c>
      <c r="E12" s="146">
        <f>COUNTIFS('8'!$H$7:H$26,"taip")</f>
        <v>0</v>
      </c>
      <c r="F12" s="146">
        <f>COUNTIFS('10'!$D$11:$W$11,C12)</f>
        <v>0</v>
      </c>
      <c r="G12" s="146">
        <f>COUNTIFS('10'!$D$13:$W$13,"Taip")</f>
        <v>0</v>
      </c>
    </row>
    <row r="13" spans="1:7" ht="30" x14ac:dyDescent="0.25">
      <c r="A13" s="104" t="s">
        <v>718</v>
      </c>
      <c r="B13" s="507" t="s">
        <v>1260</v>
      </c>
      <c r="C13" s="124" t="s">
        <v>377</v>
      </c>
      <c r="D13" s="512" t="s">
        <v>76</v>
      </c>
      <c r="E13" s="146">
        <f>COUNTIFS('8'!$I$7:$I$26,"taip")</f>
        <v>0</v>
      </c>
      <c r="F13" s="146">
        <f>COUNTIFS('10'!$D$11:$W$11,C13)</f>
        <v>0</v>
      </c>
      <c r="G13" s="146">
        <f>COUNTIFS('10'!$D$14:$W$14,"Taip")</f>
        <v>0</v>
      </c>
    </row>
    <row r="14" spans="1:7" ht="45" x14ac:dyDescent="0.25">
      <c r="A14" s="104" t="s">
        <v>719</v>
      </c>
      <c r="B14" s="507" t="s">
        <v>1261</v>
      </c>
      <c r="C14" s="124" t="s">
        <v>1499</v>
      </c>
      <c r="D14" s="512" t="s">
        <v>77</v>
      </c>
      <c r="E14" s="146">
        <f>COUNTIFS('8'!$J$7:$J$26,"taip")</f>
        <v>2</v>
      </c>
      <c r="F14" s="146">
        <f>COUNTIFS('10'!$D$11:$W$11,C14)</f>
        <v>0</v>
      </c>
      <c r="G14" s="146">
        <f>COUNTIFS('10'!$D$15:$W$15,"Taip")</f>
        <v>2</v>
      </c>
    </row>
    <row r="15" spans="1:7" s="15" customFormat="1" ht="18.75" x14ac:dyDescent="0.25">
      <c r="A15" s="104" t="s">
        <v>261</v>
      </c>
      <c r="B15" s="510" t="s">
        <v>223</v>
      </c>
      <c r="C15" s="636" t="s">
        <v>383</v>
      </c>
      <c r="D15" s="513"/>
      <c r="E15" s="147"/>
      <c r="F15" s="147"/>
      <c r="G15" s="147"/>
    </row>
    <row r="16" spans="1:7" ht="60" x14ac:dyDescent="0.25">
      <c r="A16" s="104" t="s">
        <v>720</v>
      </c>
      <c r="B16" s="507" t="s">
        <v>1262</v>
      </c>
      <c r="C16" s="124" t="s">
        <v>371</v>
      </c>
      <c r="D16" s="512" t="s">
        <v>76</v>
      </c>
      <c r="E16" s="232">
        <f>COUNTIFS('8'!$K$7:$K$26,"taip")</f>
        <v>0</v>
      </c>
      <c r="F16" s="35">
        <f>COUNTIFS('10'!$D$11:$W$11,C16)</f>
        <v>0</v>
      </c>
      <c r="G16" s="25"/>
    </row>
    <row r="17" spans="1:7" ht="45" x14ac:dyDescent="0.25">
      <c r="A17" s="104" t="s">
        <v>721</v>
      </c>
      <c r="B17" s="507" t="s">
        <v>1263</v>
      </c>
      <c r="C17" s="124" t="s">
        <v>372</v>
      </c>
      <c r="D17" s="512" t="s">
        <v>76</v>
      </c>
      <c r="E17" s="145">
        <f>COUNTIFS('8'!$L$7:$L$26,"taip")</f>
        <v>0</v>
      </c>
      <c r="F17" s="148">
        <f>COUNTIFS('10'!$D$11:$W$11,C17)</f>
        <v>0</v>
      </c>
      <c r="G17" s="472"/>
    </row>
    <row r="18" spans="1:7" ht="30" x14ac:dyDescent="0.25">
      <c r="A18" s="104" t="s">
        <v>722</v>
      </c>
      <c r="B18" s="507" t="s">
        <v>1264</v>
      </c>
      <c r="C18" s="124" t="s">
        <v>374</v>
      </c>
      <c r="D18" s="512" t="s">
        <v>76</v>
      </c>
      <c r="E18" s="146">
        <f>COUNTIFS('8'!$M$7:$M$26,"taip")</f>
        <v>0</v>
      </c>
      <c r="F18" s="29">
        <f>COUNTIFS('10'!$D$11:$W$11,C18)</f>
        <v>0</v>
      </c>
      <c r="G18" s="473"/>
    </row>
    <row r="19" spans="1:7" ht="30.75" thickBot="1" x14ac:dyDescent="0.3">
      <c r="A19" s="104" t="s">
        <v>723</v>
      </c>
      <c r="B19" s="514" t="s">
        <v>1265</v>
      </c>
      <c r="C19" s="515" t="s">
        <v>378</v>
      </c>
      <c r="D19" s="516" t="s">
        <v>76</v>
      </c>
      <c r="E19" s="502">
        <f>COUNTIFS('8'!$N$7:$N$26,"taip")</f>
        <v>0</v>
      </c>
      <c r="F19" s="149">
        <f>COUNTIFS('10'!$D$11:$W$11,C19)</f>
        <v>0</v>
      </c>
      <c r="G19" s="474"/>
    </row>
    <row r="20" spans="1:7" ht="45" customHeight="1" x14ac:dyDescent="0.25">
      <c r="B20" s="738" t="s">
        <v>1500</v>
      </c>
      <c r="C20" s="738"/>
      <c r="D20" s="738"/>
      <c r="E20" s="621"/>
      <c r="F20" s="621"/>
      <c r="G20" s="621"/>
    </row>
    <row r="22" spans="1:7" x14ac:dyDescent="0.25">
      <c r="B22" s="1"/>
      <c r="C22" s="592" t="s">
        <v>1487</v>
      </c>
    </row>
    <row r="23" spans="1:7" ht="30" x14ac:dyDescent="0.25">
      <c r="B23" s="1">
        <v>1</v>
      </c>
      <c r="C23" s="333" t="s">
        <v>1488</v>
      </c>
    </row>
    <row r="24" spans="1:7" x14ac:dyDescent="0.25">
      <c r="B24" s="1">
        <v>2</v>
      </c>
      <c r="C24" s="333" t="s">
        <v>1492</v>
      </c>
      <c r="D24" s="42"/>
    </row>
    <row r="25" spans="1:7" ht="30" x14ac:dyDescent="0.25">
      <c r="B25" s="1">
        <v>3</v>
      </c>
      <c r="C25" s="333" t="s">
        <v>1502</v>
      </c>
      <c r="D25" s="42"/>
    </row>
    <row r="26" spans="1:7" ht="30" x14ac:dyDescent="0.25">
      <c r="B26" s="1">
        <v>4</v>
      </c>
      <c r="C26" s="333" t="s">
        <v>1504</v>
      </c>
      <c r="D26" s="42"/>
    </row>
    <row r="27" spans="1:7" ht="60" x14ac:dyDescent="0.25">
      <c r="B27" s="1">
        <v>5</v>
      </c>
      <c r="C27" s="333" t="s">
        <v>1491</v>
      </c>
    </row>
    <row r="28" spans="1:7" ht="165" x14ac:dyDescent="0.25">
      <c r="B28" s="1">
        <v>6</v>
      </c>
      <c r="C28" s="333" t="s">
        <v>1489</v>
      </c>
    </row>
    <row r="29" spans="1:7" ht="165" x14ac:dyDescent="0.25">
      <c r="B29" s="1">
        <v>7</v>
      </c>
      <c r="C29" s="333"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9" type="noConversion"/>
  <pageMargins left="0.7" right="0.7" top="0.75" bottom="0.75" header="0.3" footer="0.3"/>
  <pageSetup paperSize="9" scale="75" orientation="landscape" horizontalDpi="4294967293"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52F011A-721F-495A-8F11-92D9684E455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topLeftCell="A13" zoomScaleNormal="100" workbookViewId="0">
      <selection activeCell="C12" sqref="C12"/>
    </sheetView>
  </sheetViews>
  <sheetFormatPr defaultColWidth="9.140625" defaultRowHeight="15" x14ac:dyDescent="0.25"/>
  <cols>
    <col min="1" max="1" width="8.7109375" style="152" customWidth="1"/>
    <col min="2" max="2" width="10.7109375" style="152" customWidth="1"/>
    <col min="3" max="3" width="82.7109375" style="10" customWidth="1"/>
    <col min="4" max="4" width="15.7109375" style="12" customWidth="1"/>
    <col min="5" max="5" width="15.7109375" style="152" customWidth="1"/>
    <col min="6" max="8" width="9.140625" style="152"/>
    <col min="9" max="16384" width="9.140625" style="10"/>
  </cols>
  <sheetData>
    <row r="1" spans="1:8" s="79" customFormat="1" ht="18.75" x14ac:dyDescent="0.3">
      <c r="A1" s="156" t="s">
        <v>19</v>
      </c>
      <c r="B1" s="82" t="s">
        <v>1143</v>
      </c>
      <c r="C1" s="82"/>
      <c r="D1" s="82"/>
      <c r="E1" s="150"/>
      <c r="F1" s="151"/>
      <c r="G1" s="150"/>
      <c r="H1" s="150"/>
    </row>
    <row r="2" spans="1:8" x14ac:dyDescent="0.25">
      <c r="A2" s="157"/>
      <c r="B2" s="157"/>
      <c r="C2"/>
      <c r="D2" s="158"/>
    </row>
    <row r="3" spans="1:8" s="13" customFormat="1" x14ac:dyDescent="0.25">
      <c r="A3" s="1"/>
      <c r="B3" s="139" t="s">
        <v>1272</v>
      </c>
      <c r="C3" s="204" t="str">
        <f>'1'!C8</f>
        <v>ŠAKI</v>
      </c>
    </row>
    <row r="4" spans="1:8" customFormat="1" ht="15.75" thickBot="1" x14ac:dyDescent="0.3"/>
    <row r="5" spans="1:8" customFormat="1" x14ac:dyDescent="0.25">
      <c r="B5" s="267">
        <v>1</v>
      </c>
      <c r="C5" s="268">
        <v>2</v>
      </c>
      <c r="D5" s="269">
        <v>3</v>
      </c>
      <c r="E5" s="599">
        <v>4</v>
      </c>
    </row>
    <row r="6" spans="1:8" s="94" customFormat="1" ht="45" x14ac:dyDescent="0.25">
      <c r="A6" s="159"/>
      <c r="B6" s="545" t="s">
        <v>153</v>
      </c>
      <c r="C6" s="84" t="s">
        <v>142</v>
      </c>
      <c r="D6" s="535" t="s">
        <v>456</v>
      </c>
      <c r="E6" s="85" t="s">
        <v>1270</v>
      </c>
      <c r="F6" s="153"/>
      <c r="G6" s="154"/>
      <c r="H6" s="154"/>
    </row>
    <row r="7" spans="1:8" s="94" customFormat="1" ht="18.75" x14ac:dyDescent="0.25">
      <c r="A7" s="159" t="s">
        <v>21</v>
      </c>
      <c r="B7" s="546" t="s">
        <v>222</v>
      </c>
      <c r="C7" s="186" t="s">
        <v>1124</v>
      </c>
      <c r="D7" s="547"/>
      <c r="E7" s="739"/>
      <c r="F7" s="152"/>
      <c r="G7" s="154"/>
      <c r="H7" s="154"/>
    </row>
    <row r="8" spans="1:8" ht="30" x14ac:dyDescent="0.25">
      <c r="A8" s="159" t="s">
        <v>22</v>
      </c>
      <c r="B8" s="548" t="s">
        <v>139</v>
      </c>
      <c r="C8" s="160" t="s">
        <v>467</v>
      </c>
      <c r="D8" s="549">
        <f>'11'!C9</f>
        <v>0</v>
      </c>
      <c r="E8" s="740"/>
    </row>
    <row r="9" spans="1:8" ht="30" x14ac:dyDescent="0.25">
      <c r="A9" s="159" t="s">
        <v>724</v>
      </c>
      <c r="B9" s="548" t="s">
        <v>140</v>
      </c>
      <c r="C9" s="160" t="s">
        <v>224</v>
      </c>
      <c r="D9" s="550">
        <f>'11'!C25</f>
        <v>19</v>
      </c>
      <c r="E9" s="740"/>
    </row>
    <row r="10" spans="1:8" ht="30" x14ac:dyDescent="0.25">
      <c r="A10" s="159" t="s">
        <v>1160</v>
      </c>
      <c r="B10" s="548" t="s">
        <v>141</v>
      </c>
      <c r="C10" s="160" t="s">
        <v>225</v>
      </c>
      <c r="D10" s="550">
        <f>'11'!C43</f>
        <v>21</v>
      </c>
      <c r="E10" s="740"/>
    </row>
    <row r="11" spans="1:8" ht="30" x14ac:dyDescent="0.25">
      <c r="A11" s="159" t="s">
        <v>1161</v>
      </c>
      <c r="B11" s="548" t="s">
        <v>154</v>
      </c>
      <c r="C11" s="160" t="s">
        <v>400</v>
      </c>
      <c r="D11" s="550">
        <f>'11'!C59</f>
        <v>400</v>
      </c>
      <c r="E11" s="740"/>
    </row>
    <row r="12" spans="1:8" ht="30" x14ac:dyDescent="0.25">
      <c r="A12" s="159" t="s">
        <v>1162</v>
      </c>
      <c r="B12" s="548" t="s">
        <v>155</v>
      </c>
      <c r="C12" s="160" t="s">
        <v>226</v>
      </c>
      <c r="D12" s="550">
        <f>'11'!C75</f>
        <v>91</v>
      </c>
      <c r="E12" s="740"/>
    </row>
    <row r="13" spans="1:8" ht="18.75" x14ac:dyDescent="0.25">
      <c r="A13" s="159" t="s">
        <v>1163</v>
      </c>
      <c r="B13" s="546" t="s">
        <v>1199</v>
      </c>
      <c r="C13" s="186" t="s">
        <v>1126</v>
      </c>
      <c r="D13" s="547"/>
      <c r="E13" s="740"/>
    </row>
    <row r="14" spans="1:8" x14ac:dyDescent="0.25">
      <c r="A14" s="159" t="s">
        <v>1164</v>
      </c>
      <c r="B14" s="551" t="s">
        <v>1127</v>
      </c>
      <c r="C14" s="164" t="s">
        <v>1132</v>
      </c>
      <c r="D14" s="552">
        <f>SUM('10'!D34:W34)</f>
        <v>39</v>
      </c>
      <c r="E14" s="740"/>
    </row>
    <row r="15" spans="1:8" x14ac:dyDescent="0.25">
      <c r="A15" s="159" t="s">
        <v>1165</v>
      </c>
      <c r="B15" s="551" t="s">
        <v>1128</v>
      </c>
      <c r="C15" s="164" t="s">
        <v>1129</v>
      </c>
      <c r="D15" s="552">
        <f>SUM('10'!D46:W46)</f>
        <v>2</v>
      </c>
      <c r="E15" s="740"/>
    </row>
    <row r="16" spans="1:8" ht="18.75" x14ac:dyDescent="0.25">
      <c r="A16" s="159" t="s">
        <v>1166</v>
      </c>
      <c r="B16" s="553" t="s">
        <v>223</v>
      </c>
      <c r="C16" s="187" t="s">
        <v>1125</v>
      </c>
      <c r="D16" s="554"/>
      <c r="E16" s="740"/>
    </row>
    <row r="17" spans="1:6" x14ac:dyDescent="0.25">
      <c r="A17" s="159" t="s">
        <v>1167</v>
      </c>
      <c r="B17" s="555" t="s">
        <v>1156</v>
      </c>
      <c r="C17" s="162" t="s">
        <v>228</v>
      </c>
      <c r="D17" s="556">
        <f>SUM(D18:D20)</f>
        <v>19</v>
      </c>
      <c r="E17" s="740"/>
    </row>
    <row r="18" spans="1:6" x14ac:dyDescent="0.25">
      <c r="A18" s="159" t="s">
        <v>1168</v>
      </c>
      <c r="B18" s="548" t="s">
        <v>1144</v>
      </c>
      <c r="C18" s="163" t="s">
        <v>146</v>
      </c>
      <c r="D18" s="557">
        <f>'13'!C12</f>
        <v>0</v>
      </c>
      <c r="E18" s="740"/>
    </row>
    <row r="19" spans="1:6" x14ac:dyDescent="0.25">
      <c r="A19" s="159" t="s">
        <v>1169</v>
      </c>
      <c r="B19" s="548" t="s">
        <v>1145</v>
      </c>
      <c r="C19" s="163" t="s">
        <v>147</v>
      </c>
      <c r="D19" s="557">
        <f>'13'!C13</f>
        <v>0</v>
      </c>
      <c r="E19" s="740"/>
    </row>
    <row r="20" spans="1:6" x14ac:dyDescent="0.25">
      <c r="A20" s="159" t="s">
        <v>1170</v>
      </c>
      <c r="B20" s="548" t="s">
        <v>1146</v>
      </c>
      <c r="C20" s="163" t="s">
        <v>148</v>
      </c>
      <c r="D20" s="557">
        <f>'13'!C14</f>
        <v>19</v>
      </c>
      <c r="E20" s="740"/>
    </row>
    <row r="21" spans="1:6" x14ac:dyDescent="0.25">
      <c r="A21" s="159" t="s">
        <v>1171</v>
      </c>
      <c r="B21" s="555" t="s">
        <v>1157</v>
      </c>
      <c r="C21" s="162" t="s">
        <v>227</v>
      </c>
      <c r="D21" s="556">
        <f>SUM(D22:D24)</f>
        <v>19</v>
      </c>
      <c r="E21" s="740"/>
    </row>
    <row r="22" spans="1:6" x14ac:dyDescent="0.25">
      <c r="A22" s="159" t="s">
        <v>1172</v>
      </c>
      <c r="B22" s="548" t="s">
        <v>1147</v>
      </c>
      <c r="C22" s="163" t="s">
        <v>145</v>
      </c>
      <c r="D22" s="557">
        <f>'13'!C16</f>
        <v>1</v>
      </c>
      <c r="E22" s="740"/>
    </row>
    <row r="23" spans="1:6" x14ac:dyDescent="0.25">
      <c r="A23" s="159" t="s">
        <v>1173</v>
      </c>
      <c r="B23" s="548" t="s">
        <v>1148</v>
      </c>
      <c r="C23" s="163" t="s">
        <v>143</v>
      </c>
      <c r="D23" s="557">
        <f>'13'!C17</f>
        <v>0</v>
      </c>
      <c r="E23" s="740"/>
    </row>
    <row r="24" spans="1:6" x14ac:dyDescent="0.25">
      <c r="A24" s="159" t="s">
        <v>1174</v>
      </c>
      <c r="B24" s="548" t="s">
        <v>1149</v>
      </c>
      <c r="C24" s="163" t="s">
        <v>144</v>
      </c>
      <c r="D24" s="557">
        <f>'13'!C18</f>
        <v>18</v>
      </c>
      <c r="E24" s="740"/>
    </row>
    <row r="25" spans="1:6" ht="18.75" x14ac:dyDescent="0.25">
      <c r="A25" s="159" t="s">
        <v>1175</v>
      </c>
      <c r="B25" s="553" t="s">
        <v>1131</v>
      </c>
      <c r="C25" s="187" t="s">
        <v>1133</v>
      </c>
      <c r="D25" s="554"/>
      <c r="E25" s="740"/>
    </row>
    <row r="26" spans="1:6" x14ac:dyDescent="0.25">
      <c r="A26" s="159" t="s">
        <v>1176</v>
      </c>
      <c r="B26" s="555" t="s">
        <v>1158</v>
      </c>
      <c r="C26" s="128" t="s">
        <v>229</v>
      </c>
      <c r="D26" s="558"/>
      <c r="E26" s="740"/>
      <c r="F26" s="155"/>
    </row>
    <row r="27" spans="1:6" x14ac:dyDescent="0.25">
      <c r="A27" s="159" t="s">
        <v>1177</v>
      </c>
      <c r="B27" s="548" t="s">
        <v>1150</v>
      </c>
      <c r="C27" s="163" t="s">
        <v>1134</v>
      </c>
      <c r="D27" s="732">
        <v>14</v>
      </c>
      <c r="E27" s="740"/>
    </row>
    <row r="28" spans="1:6" x14ac:dyDescent="0.25">
      <c r="A28" s="159" t="s">
        <v>1178</v>
      </c>
      <c r="B28" s="555" t="s">
        <v>1151</v>
      </c>
      <c r="C28" s="164" t="s">
        <v>1136</v>
      </c>
      <c r="D28" s="559">
        <f>'1'!C9</f>
        <v>14</v>
      </c>
      <c r="E28" s="740"/>
    </row>
    <row r="29" spans="1:6" x14ac:dyDescent="0.25">
      <c r="A29" s="159" t="s">
        <v>1179</v>
      </c>
      <c r="B29" s="555" t="s">
        <v>1152</v>
      </c>
      <c r="C29" s="164" t="s">
        <v>1137</v>
      </c>
      <c r="D29" s="560">
        <f>(D27/D28)*100</f>
        <v>100</v>
      </c>
      <c r="E29" s="740"/>
    </row>
    <row r="30" spans="1:6" x14ac:dyDescent="0.25">
      <c r="A30" s="159" t="s">
        <v>1180</v>
      </c>
      <c r="B30" s="555" t="s">
        <v>1159</v>
      </c>
      <c r="C30" s="128" t="s">
        <v>230</v>
      </c>
      <c r="D30" s="558"/>
      <c r="E30" s="740"/>
    </row>
    <row r="31" spans="1:6" ht="30" x14ac:dyDescent="0.25">
      <c r="A31" s="159" t="s">
        <v>1181</v>
      </c>
      <c r="B31" s="548" t="s">
        <v>1153</v>
      </c>
      <c r="C31" s="163" t="s">
        <v>1135</v>
      </c>
      <c r="D31" s="732">
        <v>42</v>
      </c>
      <c r="E31" s="740"/>
    </row>
    <row r="32" spans="1:6" x14ac:dyDescent="0.25">
      <c r="A32" s="159" t="s">
        <v>1182</v>
      </c>
      <c r="B32" s="555" t="s">
        <v>1154</v>
      </c>
      <c r="C32" s="164" t="s">
        <v>1138</v>
      </c>
      <c r="D32" s="559">
        <f>'1'!C10</f>
        <v>401</v>
      </c>
      <c r="E32" s="740"/>
    </row>
    <row r="33" spans="1:5" ht="30" x14ac:dyDescent="0.25">
      <c r="A33" s="159" t="s">
        <v>1183</v>
      </c>
      <c r="B33" s="555" t="s">
        <v>1155</v>
      </c>
      <c r="C33" s="164" t="s">
        <v>1139</v>
      </c>
      <c r="D33" s="560">
        <f>(D31/D32)*100</f>
        <v>10.473815461346634</v>
      </c>
      <c r="E33" s="740"/>
    </row>
    <row r="34" spans="1:5" ht="18.75" x14ac:dyDescent="0.25">
      <c r="A34" s="159" t="s">
        <v>1184</v>
      </c>
      <c r="B34" s="553" t="s">
        <v>1130</v>
      </c>
      <c r="C34" s="187" t="s">
        <v>1600</v>
      </c>
      <c r="D34" s="554"/>
      <c r="E34" s="741"/>
    </row>
    <row r="35" spans="1:5" ht="18.75" customHeight="1" x14ac:dyDescent="0.25">
      <c r="A35" s="159" t="s">
        <v>1185</v>
      </c>
      <c r="B35" s="561" t="str">
        <f>CONCATENATE('1'!$C$8,"-",E35,".","1")</f>
        <v>ŠAKI-P.1</v>
      </c>
      <c r="C35" s="91" t="s">
        <v>1881</v>
      </c>
      <c r="D35" s="557">
        <f>'11'!C91</f>
        <v>6</v>
      </c>
      <c r="E35" s="189" t="s">
        <v>1140</v>
      </c>
    </row>
    <row r="36" spans="1:5" ht="30" x14ac:dyDescent="0.25">
      <c r="A36" s="159" t="s">
        <v>1186</v>
      </c>
      <c r="B36" s="562" t="str">
        <f>CONCATENATE('1'!$C$8,"-",E36,".","2")</f>
        <v>ŠAKI-P.2</v>
      </c>
      <c r="C36" s="91" t="s">
        <v>1882</v>
      </c>
      <c r="D36" s="557">
        <f>'11'!C107</f>
        <v>30</v>
      </c>
      <c r="E36" s="189" t="s">
        <v>1140</v>
      </c>
    </row>
    <row r="37" spans="1:5" x14ac:dyDescent="0.25">
      <c r="A37" s="159" t="s">
        <v>1187</v>
      </c>
      <c r="B37" s="562" t="str">
        <f>CONCATENATE('1'!$C$8,"-",E37,".","3")</f>
        <v>ŠAKI-P.3</v>
      </c>
      <c r="C37" s="91" t="s">
        <v>1883</v>
      </c>
      <c r="D37" s="557">
        <f>'11'!C123</f>
        <v>180</v>
      </c>
      <c r="E37" s="189" t="s">
        <v>1140</v>
      </c>
    </row>
    <row r="38" spans="1:5" x14ac:dyDescent="0.25">
      <c r="A38" s="159" t="s">
        <v>1188</v>
      </c>
      <c r="B38" s="562" t="str">
        <f>CONCATENATE('1'!$C$8,"-",E38,".","4")</f>
        <v>ŠAKI-P.4</v>
      </c>
      <c r="C38" s="91"/>
      <c r="D38" s="557">
        <f>'11'!C139</f>
        <v>0</v>
      </c>
      <c r="E38" s="189" t="s">
        <v>1140</v>
      </c>
    </row>
    <row r="39" spans="1:5" x14ac:dyDescent="0.25">
      <c r="A39" s="159" t="s">
        <v>1189</v>
      </c>
      <c r="B39" s="562" t="str">
        <f>CONCATENATE('1'!$C$8,"-",E39,".","5")</f>
        <v>ŠAKI-P.5</v>
      </c>
      <c r="C39" s="91"/>
      <c r="D39" s="557">
        <f>'11'!C155</f>
        <v>0</v>
      </c>
      <c r="E39" s="189" t="s">
        <v>1140</v>
      </c>
    </row>
    <row r="40" spans="1:5" x14ac:dyDescent="0.25">
      <c r="A40" s="159" t="s">
        <v>1190</v>
      </c>
      <c r="B40" s="562" t="str">
        <f>CONCATENATE('1'!$C$8,"-",E40,".","6")</f>
        <v>ŠAKI-P.6</v>
      </c>
      <c r="C40" s="91"/>
      <c r="D40" s="557">
        <f>'11'!C171</f>
        <v>0</v>
      </c>
      <c r="E40" s="189" t="s">
        <v>1140</v>
      </c>
    </row>
    <row r="41" spans="1:5" x14ac:dyDescent="0.25">
      <c r="A41" s="159" t="s">
        <v>1191</v>
      </c>
      <c r="B41" s="562" t="str">
        <f>CONCATENATE('1'!$C$8,"-",E41,".","7")</f>
        <v>ŠAKI-P.7</v>
      </c>
      <c r="C41" s="91"/>
      <c r="D41" s="557">
        <f>'11'!C187</f>
        <v>0</v>
      </c>
      <c r="E41" s="189" t="s">
        <v>1140</v>
      </c>
    </row>
    <row r="42" spans="1:5" x14ac:dyDescent="0.25">
      <c r="A42" s="159" t="s">
        <v>1192</v>
      </c>
      <c r="B42" s="562" t="str">
        <f>CONCATENATE('1'!$C$8,"-",E42,".","8")</f>
        <v>ŠAKI-P.8</v>
      </c>
      <c r="C42" s="91"/>
      <c r="D42" s="557">
        <f>'11'!C203</f>
        <v>0</v>
      </c>
      <c r="E42" s="189" t="s">
        <v>1140</v>
      </c>
    </row>
    <row r="43" spans="1:5" x14ac:dyDescent="0.25">
      <c r="A43" s="159" t="s">
        <v>1193</v>
      </c>
      <c r="B43" s="562" t="str">
        <f>CONCATENATE('1'!$C$8,"-",E43,".","9")</f>
        <v>ŠAKI-P.9</v>
      </c>
      <c r="C43" s="91"/>
      <c r="D43" s="557">
        <f>'11'!C219</f>
        <v>0</v>
      </c>
      <c r="E43" s="189" t="s">
        <v>1140</v>
      </c>
    </row>
    <row r="44" spans="1:5" ht="15.75" thickBot="1" x14ac:dyDescent="0.3">
      <c r="A44" s="159" t="s">
        <v>1194</v>
      </c>
      <c r="B44" s="563" t="str">
        <f>CONCATENATE('1'!$C$8,"-",E44,".","10")</f>
        <v>ŠAKI-P.10</v>
      </c>
      <c r="C44" s="369"/>
      <c r="D44" s="564">
        <f>'11'!C235</f>
        <v>0</v>
      </c>
      <c r="E44" s="190" t="s">
        <v>1140</v>
      </c>
    </row>
    <row r="47" spans="1:5" x14ac:dyDescent="0.25">
      <c r="B47" s="2"/>
      <c r="C47" s="358" t="s">
        <v>1490</v>
      </c>
    </row>
    <row r="48" spans="1:5" ht="75" x14ac:dyDescent="0.25">
      <c r="B48" s="2">
        <v>1</v>
      </c>
      <c r="C48" s="333" t="s">
        <v>1626</v>
      </c>
    </row>
    <row r="49" spans="2:4" ht="120" x14ac:dyDescent="0.25">
      <c r="B49" s="1">
        <v>2</v>
      </c>
      <c r="C49" s="333" t="s">
        <v>1313</v>
      </c>
      <c r="D49" s="10"/>
    </row>
    <row r="50" spans="2:4" ht="120" x14ac:dyDescent="0.25">
      <c r="B50" s="1">
        <v>3</v>
      </c>
      <c r="C50" s="333" t="s">
        <v>1314</v>
      </c>
      <c r="D50" s="10"/>
    </row>
    <row r="51" spans="2:4" ht="30" x14ac:dyDescent="0.25">
      <c r="B51" s="2">
        <v>4</v>
      </c>
      <c r="C51" s="333" t="s">
        <v>1309</v>
      </c>
      <c r="D51" s="10"/>
    </row>
    <row r="52" spans="2:4" ht="30" x14ac:dyDescent="0.25">
      <c r="B52" s="1">
        <v>5</v>
      </c>
      <c r="C52" s="333" t="s">
        <v>1310</v>
      </c>
      <c r="D52" s="10"/>
    </row>
    <row r="53" spans="2:4" ht="30" x14ac:dyDescent="0.25">
      <c r="B53" s="1">
        <v>6</v>
      </c>
      <c r="C53" s="333" t="s">
        <v>1311</v>
      </c>
    </row>
    <row r="54" spans="2:4" ht="30" x14ac:dyDescent="0.25">
      <c r="B54" s="2">
        <v>7</v>
      </c>
      <c r="C54" s="333" t="s">
        <v>1312</v>
      </c>
    </row>
    <row r="55" spans="2:4" x14ac:dyDescent="0.25">
      <c r="C55" s="11"/>
    </row>
  </sheetData>
  <mergeCells count="1">
    <mergeCell ref="E7:E34"/>
  </mergeCells>
  <phoneticPr fontId="9" type="noConversion"/>
  <dataValidations count="1">
    <dataValidation type="textLength" allowBlank="1" showInputMessage="1" showErrorMessage="1" prompt="Maksimalus simbolių skaičius - 100" sqref="C35:C44" xr:uid="{BA132E9A-06A2-4956-9158-C38A2999B55F}">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D94EA89-15BD-490D-86A7-18699996CB0B}">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84B1-2C32-4594-A3F0-981E295AFFCD}">
  <dimension ref="A1:L36"/>
  <sheetViews>
    <sheetView zoomScaleNormal="100" workbookViewId="0">
      <selection activeCell="A11" sqref="A11:XFD11"/>
    </sheetView>
  </sheetViews>
  <sheetFormatPr defaultColWidth="9.140625" defaultRowHeight="15" x14ac:dyDescent="0.25"/>
  <cols>
    <col min="1" max="1" width="8.7109375" style="105" customWidth="1"/>
    <col min="2" max="2" width="12.7109375" style="13" customWidth="1"/>
    <col min="3" max="3" width="70.7109375" style="13" customWidth="1"/>
    <col min="4" max="4" width="52.7109375" style="13" customWidth="1"/>
    <col min="5" max="7" width="15.7109375" customWidth="1"/>
    <col min="8" max="8" width="20.7109375" style="13" customWidth="1"/>
    <col min="9" max="9" width="25.7109375" style="13" customWidth="1"/>
    <col min="10" max="10" width="35.7109375" style="13" customWidth="1"/>
    <col min="11" max="11" width="8.7109375"/>
    <col min="12" max="12" width="12.7109375" style="13" hidden="1" customWidth="1"/>
    <col min="13" max="16384" width="9.140625" style="13"/>
  </cols>
  <sheetData>
    <row r="1" spans="1:12" s="38" customFormat="1" ht="18.75" x14ac:dyDescent="0.25">
      <c r="A1" s="168" t="s">
        <v>126</v>
      </c>
      <c r="B1" s="36" t="s">
        <v>397</v>
      </c>
      <c r="C1" s="36"/>
      <c r="D1" s="169"/>
      <c r="E1"/>
      <c r="F1"/>
      <c r="G1"/>
      <c r="H1" s="36"/>
      <c r="I1" s="36"/>
      <c r="J1" s="36"/>
    </row>
    <row r="2" spans="1:12" x14ac:dyDescent="0.25">
      <c r="A2" s="104"/>
      <c r="B2" s="1"/>
      <c r="C2" s="1"/>
      <c r="D2" s="1"/>
      <c r="H2" s="170"/>
      <c r="I2" s="170"/>
      <c r="J2" s="1"/>
    </row>
    <row r="3" spans="1:12" x14ac:dyDescent="0.25">
      <c r="A3" s="1"/>
      <c r="B3" s="139" t="s">
        <v>1272</v>
      </c>
      <c r="C3" s="204" t="str">
        <f>'1'!C8</f>
        <v>ŠAKI</v>
      </c>
      <c r="D3" s="1"/>
      <c r="H3" s="1"/>
      <c r="I3" s="1"/>
      <c r="J3" s="1"/>
    </row>
    <row r="4" spans="1:12" customFormat="1" ht="15.75" thickBot="1" x14ac:dyDescent="0.3">
      <c r="L4" s="13"/>
    </row>
    <row r="5" spans="1:12" x14ac:dyDescent="0.25">
      <c r="A5" s="104"/>
      <c r="B5" s="316">
        <v>1</v>
      </c>
      <c r="C5" s="317">
        <v>2</v>
      </c>
      <c r="D5" s="317">
        <v>3</v>
      </c>
      <c r="E5" s="317">
        <v>4</v>
      </c>
      <c r="F5" s="319">
        <v>5</v>
      </c>
      <c r="G5" s="161">
        <v>6</v>
      </c>
      <c r="H5" s="257">
        <v>7</v>
      </c>
      <c r="I5" s="161">
        <v>8</v>
      </c>
      <c r="J5" s="257">
        <v>9</v>
      </c>
      <c r="L5" s="226" t="s">
        <v>1316</v>
      </c>
    </row>
    <row r="6" spans="1:12" s="15" customFormat="1" ht="75" x14ac:dyDescent="0.25">
      <c r="A6" s="104"/>
      <c r="B6" s="360" t="s">
        <v>54</v>
      </c>
      <c r="C6" s="580" t="s">
        <v>53</v>
      </c>
      <c r="D6" s="95" t="s">
        <v>42</v>
      </c>
      <c r="E6" s="32" t="str">
        <f>'10'!B34</f>
        <v>Planuojama paremti projektų (rodiklis L700)</v>
      </c>
      <c r="F6" s="513" t="str">
        <f>'10'!B33</f>
        <v>Planuojama paramos suma priemonei, Eur</v>
      </c>
      <c r="G6" s="31" t="s">
        <v>218</v>
      </c>
      <c r="H6" s="32" t="s">
        <v>28</v>
      </c>
      <c r="I6" s="581" t="s">
        <v>29</v>
      </c>
      <c r="J6" s="31" t="s">
        <v>213</v>
      </c>
      <c r="L6" s="122" t="s">
        <v>1315</v>
      </c>
    </row>
    <row r="7" spans="1:12" x14ac:dyDescent="0.25">
      <c r="A7" s="104" t="s">
        <v>150</v>
      </c>
      <c r="B7" s="571" t="s">
        <v>0</v>
      </c>
      <c r="C7" s="724" t="s">
        <v>1805</v>
      </c>
      <c r="D7" s="228" t="s">
        <v>31</v>
      </c>
      <c r="E7" s="172">
        <f>HLOOKUP($B7,'10'!$D$6:$W$35,29,FALSE)</f>
        <v>7</v>
      </c>
      <c r="F7" s="572">
        <f>HLOOKUP($B7,'10'!$D$6:$W$35,28,FALSE)</f>
        <v>280000</v>
      </c>
      <c r="G7" s="622">
        <f t="shared" ref="G7:G26" si="0">IF(J7="Vietos projektų įgyvendinimo išlaidos",F7/$F$29*100,"-")</f>
        <v>21.398443293819579</v>
      </c>
      <c r="H7" s="171" t="str">
        <f>VLOOKUP(D7,Sąrašai!$A$8:$B$19,2,FALSE)</f>
        <v>LEADER-20VVG-01</v>
      </c>
      <c r="I7" s="171" t="str">
        <f>CONCATENATE('1'!$C$8,"-",H7,"-",L7)</f>
        <v>ŠAKI-LEADER-20VVG-01-01</v>
      </c>
      <c r="J7" s="173" t="str">
        <f>VLOOKUP(H7,Sąrašai!$B$8:$C$19,2,FALSE)</f>
        <v>Vietos projektų įgyvendinimo išlaidos</v>
      </c>
      <c r="L7" s="230" t="s">
        <v>1283</v>
      </c>
    </row>
    <row r="8" spans="1:12" x14ac:dyDescent="0.25">
      <c r="A8" s="104" t="s">
        <v>151</v>
      </c>
      <c r="B8" s="571" t="s">
        <v>1</v>
      </c>
      <c r="C8" s="724" t="s">
        <v>1806</v>
      </c>
      <c r="D8" s="228" t="s">
        <v>32</v>
      </c>
      <c r="E8" s="172">
        <f>HLOOKUP($B8,'10'!$D$6:$W$35,29,FALSE)</f>
        <v>7</v>
      </c>
      <c r="F8" s="572">
        <f>HLOOKUP($B8,'10'!$D$6:$W$35,28,FALSE)</f>
        <v>420000</v>
      </c>
      <c r="G8" s="622">
        <f t="shared" si="0"/>
        <v>32.097664940729373</v>
      </c>
      <c r="H8" s="171" t="str">
        <f>VLOOKUP(D8,Sąrašai!$A$8:$B$19,2,FALSE)</f>
        <v>LEADER-20VVG-02</v>
      </c>
      <c r="I8" s="171" t="str">
        <f>CONCATENATE('1'!$C$8,"-",H8,"-",L8)</f>
        <v>ŠAKI-LEADER-20VVG-02-02</v>
      </c>
      <c r="J8" s="173" t="str">
        <f>VLOOKUP(H8,Sąrašai!$B$8:$C$19,2,FALSE)</f>
        <v>Vietos projektų įgyvendinimo išlaidos</v>
      </c>
      <c r="L8" s="230" t="s">
        <v>1284</v>
      </c>
    </row>
    <row r="9" spans="1:12" ht="30" x14ac:dyDescent="0.25">
      <c r="A9" s="104" t="s">
        <v>152</v>
      </c>
      <c r="B9" s="571" t="s">
        <v>2</v>
      </c>
      <c r="C9" s="724" t="s">
        <v>1868</v>
      </c>
      <c r="D9" s="228" t="s">
        <v>1702</v>
      </c>
      <c r="E9" s="172">
        <f>HLOOKUP($B9,'10'!$D$6:$W$35,29,FALSE)</f>
        <v>1</v>
      </c>
      <c r="F9" s="572">
        <f>HLOOKUP($B9,'10'!$D$6:$W$35,28,FALSE)</f>
        <v>98506.4</v>
      </c>
      <c r="G9" s="622">
        <f t="shared" si="0"/>
        <v>7.5281557659939597</v>
      </c>
      <c r="H9" s="171" t="str">
        <f>VLOOKUP(D9,Sąrašai!$A$8:$B$19,2,FALSE)</f>
        <v>LEADER-20VVG-04</v>
      </c>
      <c r="I9" s="171" t="str">
        <f>CONCATENATE('1'!$C$8,"-",H9,"-",L9)</f>
        <v>ŠAKI-LEADER-20VVG-04-03</v>
      </c>
      <c r="J9" s="173" t="str">
        <f>VLOOKUP(H9,Sąrašai!$B$8:$C$19,2,FALSE)</f>
        <v>Vietos projektų įgyvendinimo išlaidos</v>
      </c>
      <c r="L9" s="230" t="s">
        <v>1285</v>
      </c>
    </row>
    <row r="10" spans="1:12" x14ac:dyDescent="0.25">
      <c r="A10" s="104" t="s">
        <v>517</v>
      </c>
      <c r="B10" s="571" t="s">
        <v>3</v>
      </c>
      <c r="C10" s="724" t="s">
        <v>1730</v>
      </c>
      <c r="D10" s="228" t="s">
        <v>1696</v>
      </c>
      <c r="E10" s="172">
        <f>HLOOKUP($B10,'10'!$D$6:$W$35,29,FALSE)</f>
        <v>6</v>
      </c>
      <c r="F10" s="572">
        <f>HLOOKUP($B10,'10'!$D$6:$W$35,28,FALSE)</f>
        <v>270000</v>
      </c>
      <c r="G10" s="622">
        <f t="shared" si="0"/>
        <v>20.634213176183167</v>
      </c>
      <c r="H10" s="171" t="str">
        <f>VLOOKUP(D10,Sąrašai!$A$8:$B$19,2,FALSE)</f>
        <v>LEADER-20VVG-07</v>
      </c>
      <c r="I10" s="171" t="str">
        <f>CONCATENATE('1'!$C$8,"-",H10,"-",L10)</f>
        <v>ŠAKI-LEADER-20VVG-07-04</v>
      </c>
      <c r="J10" s="173" t="str">
        <f>VLOOKUP(H10,Sąrašai!$B$8:$C$19,2,FALSE)</f>
        <v>Vietos projektų įgyvendinimo išlaidos</v>
      </c>
      <c r="L10" s="230" t="s">
        <v>1286</v>
      </c>
    </row>
    <row r="11" spans="1:12" ht="30" x14ac:dyDescent="0.25">
      <c r="A11" s="104" t="s">
        <v>518</v>
      </c>
      <c r="B11" s="571" t="s">
        <v>4</v>
      </c>
      <c r="C11" s="724" t="s">
        <v>1807</v>
      </c>
      <c r="D11" s="228" t="s">
        <v>1697</v>
      </c>
      <c r="E11" s="172">
        <f>HLOOKUP($B11,'10'!$D$6:$W$35,29,FALSE)</f>
        <v>12</v>
      </c>
      <c r="F11" s="572">
        <f>HLOOKUP($B11,'10'!$D$6:$W$35,28,FALSE)</f>
        <v>168000</v>
      </c>
      <c r="G11" s="622">
        <f t="shared" si="0"/>
        <v>12.839065976291749</v>
      </c>
      <c r="H11" s="171" t="str">
        <f>VLOOKUP(D11,Sąrašai!$A$8:$B$19,2,FALSE)</f>
        <v>LEADER-20VVG-09</v>
      </c>
      <c r="I11" s="171" t="str">
        <f>CONCATENATE('1'!$C$8,"-",H11,"-",L11)</f>
        <v>ŠAKI-LEADER-20VVG-09-05</v>
      </c>
      <c r="J11" s="173" t="str">
        <f>VLOOKUP(H11,Sąrašai!$B$8:$C$19,2,FALSE)</f>
        <v>Vietos projektų įgyvendinimo išlaidos</v>
      </c>
      <c r="L11" s="230" t="s">
        <v>1287</v>
      </c>
    </row>
    <row r="12" spans="1:12" x14ac:dyDescent="0.25">
      <c r="A12" s="104" t="s">
        <v>519</v>
      </c>
      <c r="B12" s="571" t="s">
        <v>5</v>
      </c>
      <c r="C12" s="724" t="s">
        <v>1869</v>
      </c>
      <c r="D12" s="228" t="s">
        <v>1697</v>
      </c>
      <c r="E12" s="172">
        <f>HLOOKUP($B12,'10'!$D$6:$W$35,29,FALSE)</f>
        <v>6</v>
      </c>
      <c r="F12" s="572">
        <f>HLOOKUP($B12,'10'!$D$6:$W$35,28,FALSE)</f>
        <v>72000</v>
      </c>
      <c r="G12" s="622">
        <f t="shared" si="0"/>
        <v>5.5024568469821782</v>
      </c>
      <c r="H12" s="171" t="str">
        <f>VLOOKUP(D12,Sąrašai!$A$8:$B$19,2,FALSE)</f>
        <v>LEADER-20VVG-09</v>
      </c>
      <c r="I12" s="171" t="str">
        <f>CONCATENATE('1'!$C$8,"-",H12,"-",L12)</f>
        <v>ŠAKI-LEADER-20VVG-09-06</v>
      </c>
      <c r="J12" s="173" t="str">
        <f>VLOOKUP(H12,Sąrašai!$B$8:$C$19,2,FALSE)</f>
        <v>Vietos projektų įgyvendinimo išlaidos</v>
      </c>
      <c r="L12" s="230" t="s">
        <v>1288</v>
      </c>
    </row>
    <row r="13" spans="1:12" x14ac:dyDescent="0.25">
      <c r="A13" s="104" t="s">
        <v>520</v>
      </c>
      <c r="B13" s="571" t="s">
        <v>6</v>
      </c>
      <c r="C13" s="724"/>
      <c r="D13" s="228"/>
      <c r="E13" s="172">
        <f>HLOOKUP($B13,'10'!$D$6:$W$35,29,FALSE)</f>
        <v>0</v>
      </c>
      <c r="F13" s="572">
        <f>HLOOKUP($B13,'10'!$D$6:$W$35,28,FALSE)</f>
        <v>0</v>
      </c>
      <c r="G13" s="622" t="e">
        <f t="shared" si="0"/>
        <v>#N/A</v>
      </c>
      <c r="H13" s="171" t="e">
        <f>VLOOKUP(D13,Sąrašai!$A$8:$B$19,2,FALSE)</f>
        <v>#N/A</v>
      </c>
      <c r="I13" s="171" t="e">
        <f>CONCATENATE('1'!$C$8,"-",H13,"-",L13)</f>
        <v>#N/A</v>
      </c>
      <c r="J13" s="173" t="e">
        <f>VLOOKUP(H13,Sąrašai!$B$8:$C$19,2,FALSE)</f>
        <v>#N/A</v>
      </c>
      <c r="L13" s="230" t="s">
        <v>1289</v>
      </c>
    </row>
    <row r="14" spans="1:12" x14ac:dyDescent="0.25">
      <c r="A14" s="104" t="s">
        <v>521</v>
      </c>
      <c r="B14" s="571" t="s">
        <v>7</v>
      </c>
      <c r="C14" s="724"/>
      <c r="D14" s="228"/>
      <c r="E14" s="172">
        <f>HLOOKUP($B14,'10'!$D$6:$W$35,29,FALSE)</f>
        <v>0</v>
      </c>
      <c r="F14" s="572">
        <f>HLOOKUP($B14,'10'!$D$6:$W$35,28,FALSE)</f>
        <v>0</v>
      </c>
      <c r="G14" s="622" t="e">
        <f t="shared" si="0"/>
        <v>#N/A</v>
      </c>
      <c r="H14" s="171" t="e">
        <f>VLOOKUP(D14,Sąrašai!$A$8:$B$19,2,FALSE)</f>
        <v>#N/A</v>
      </c>
      <c r="I14" s="171" t="e">
        <f>CONCATENATE('1'!$C$8,"-",H14,"-",L14)</f>
        <v>#N/A</v>
      </c>
      <c r="J14" s="173" t="e">
        <f>VLOOKUP(H14,Sąrašai!$B$8:$C$19,2,FALSE)</f>
        <v>#N/A</v>
      </c>
      <c r="L14" s="230" t="s">
        <v>1290</v>
      </c>
    </row>
    <row r="15" spans="1:12" x14ac:dyDescent="0.25">
      <c r="A15" s="104" t="s">
        <v>522</v>
      </c>
      <c r="B15" s="571" t="s">
        <v>8</v>
      </c>
      <c r="C15" s="724"/>
      <c r="D15" s="228"/>
      <c r="E15" s="172">
        <f>HLOOKUP($B15,'10'!$D$6:$W$35,29,FALSE)</f>
        <v>0</v>
      </c>
      <c r="F15" s="572">
        <f>HLOOKUP($B15,'10'!$D$6:$W$35,28,FALSE)</f>
        <v>0</v>
      </c>
      <c r="G15" s="622" t="e">
        <f t="shared" si="0"/>
        <v>#N/A</v>
      </c>
      <c r="H15" s="171" t="e">
        <f>VLOOKUP(D15,Sąrašai!$A$8:$B$19,2,FALSE)</f>
        <v>#N/A</v>
      </c>
      <c r="I15" s="171" t="e">
        <f>CONCATENATE('1'!$C$8,"-",H15,"-",L15)</f>
        <v>#N/A</v>
      </c>
      <c r="J15" s="173" t="e">
        <f>VLOOKUP(H15,Sąrašai!$B$8:$C$19,2,FALSE)</f>
        <v>#N/A</v>
      </c>
      <c r="L15" s="230" t="s">
        <v>1291</v>
      </c>
    </row>
    <row r="16" spans="1:12" x14ac:dyDescent="0.25">
      <c r="A16" s="104" t="s">
        <v>523</v>
      </c>
      <c r="B16" s="571" t="s">
        <v>9</v>
      </c>
      <c r="C16" s="724"/>
      <c r="D16" s="228"/>
      <c r="E16" s="172">
        <f>HLOOKUP($B16,'10'!$D$6:$W$35,29,FALSE)</f>
        <v>0</v>
      </c>
      <c r="F16" s="572">
        <f>HLOOKUP($B16,'10'!$D$6:$W$35,28,FALSE)</f>
        <v>0</v>
      </c>
      <c r="G16" s="622" t="e">
        <f t="shared" si="0"/>
        <v>#N/A</v>
      </c>
      <c r="H16" s="171" t="e">
        <f>VLOOKUP(D16,Sąrašai!$A$8:$B$19,2,FALSE)</f>
        <v>#N/A</v>
      </c>
      <c r="I16" s="171" t="e">
        <f>CONCATENATE('1'!$C$8,"-",H16,"-",L16)</f>
        <v>#N/A</v>
      </c>
      <c r="J16" s="173" t="e">
        <f>VLOOKUP(H16,Sąrašai!$B$8:$C$19,2,FALSE)</f>
        <v>#N/A</v>
      </c>
      <c r="K16" s="13"/>
      <c r="L16" s="120">
        <v>10</v>
      </c>
    </row>
    <row r="17" spans="1:12" x14ac:dyDescent="0.25">
      <c r="A17" s="104" t="s">
        <v>524</v>
      </c>
      <c r="B17" s="571" t="s">
        <v>43</v>
      </c>
      <c r="C17" s="724"/>
      <c r="D17" s="228"/>
      <c r="E17" s="172">
        <f>HLOOKUP($B17,'10'!$D$6:$W$35,29,FALSE)</f>
        <v>0</v>
      </c>
      <c r="F17" s="572">
        <f>HLOOKUP($B17,'10'!$D$6:$W$35,28,FALSE)</f>
        <v>0</v>
      </c>
      <c r="G17" s="622" t="e">
        <f t="shared" si="0"/>
        <v>#N/A</v>
      </c>
      <c r="H17" s="171" t="e">
        <f>VLOOKUP(D17,Sąrašai!$A$8:$B$19,2,FALSE)</f>
        <v>#N/A</v>
      </c>
      <c r="I17" s="171" t="e">
        <f>CONCATENATE('1'!$C$8,"-",H17,"-",L17)</f>
        <v>#N/A</v>
      </c>
      <c r="J17" s="173" t="e">
        <f>VLOOKUP(H17,Sąrašai!$B$8:$C$19,2,FALSE)</f>
        <v>#N/A</v>
      </c>
      <c r="L17" s="120">
        <v>11</v>
      </c>
    </row>
    <row r="18" spans="1:12" x14ac:dyDescent="0.25">
      <c r="A18" s="104" t="s">
        <v>525</v>
      </c>
      <c r="B18" s="571" t="s">
        <v>44</v>
      </c>
      <c r="C18" s="724"/>
      <c r="D18" s="228"/>
      <c r="E18" s="172">
        <f>HLOOKUP($B18,'10'!$D$6:$W$35,29,FALSE)</f>
        <v>0</v>
      </c>
      <c r="F18" s="572">
        <f>HLOOKUP($B18,'10'!$D$6:$W$35,28,FALSE)</f>
        <v>0</v>
      </c>
      <c r="G18" s="622" t="e">
        <f t="shared" si="0"/>
        <v>#N/A</v>
      </c>
      <c r="H18" s="171" t="e">
        <f>VLOOKUP(D18,Sąrašai!$A$8:$B$19,2,FALSE)</f>
        <v>#N/A</v>
      </c>
      <c r="I18" s="171" t="e">
        <f>CONCATENATE('1'!$C$8,"-",H18,"-",L18)</f>
        <v>#N/A</v>
      </c>
      <c r="J18" s="173" t="e">
        <f>VLOOKUP(H18,Sąrašai!$B$8:$C$19,2,FALSE)</f>
        <v>#N/A</v>
      </c>
      <c r="L18" s="120">
        <v>12</v>
      </c>
    </row>
    <row r="19" spans="1:12" x14ac:dyDescent="0.25">
      <c r="A19" s="104" t="s">
        <v>526</v>
      </c>
      <c r="B19" s="571" t="s">
        <v>45</v>
      </c>
      <c r="C19" s="724"/>
      <c r="D19" s="228"/>
      <c r="E19" s="172">
        <f>HLOOKUP($B19,'10'!$D$6:$W$35,29,FALSE)</f>
        <v>0</v>
      </c>
      <c r="F19" s="572">
        <f>HLOOKUP($B19,'10'!$D$6:$W$35,28,FALSE)</f>
        <v>0</v>
      </c>
      <c r="G19" s="622" t="e">
        <f t="shared" si="0"/>
        <v>#N/A</v>
      </c>
      <c r="H19" s="171" t="e">
        <f>VLOOKUP(D19,Sąrašai!$A$8:$B$19,2,FALSE)</f>
        <v>#N/A</v>
      </c>
      <c r="I19" s="171" t="e">
        <f>CONCATENATE('1'!$C$8,"-",H19,"-",L19)</f>
        <v>#N/A</v>
      </c>
      <c r="J19" s="173" t="e">
        <f>VLOOKUP(H19,Sąrašai!$B$8:$C$19,2,FALSE)</f>
        <v>#N/A</v>
      </c>
      <c r="L19" s="120">
        <v>13</v>
      </c>
    </row>
    <row r="20" spans="1:12" x14ac:dyDescent="0.25">
      <c r="A20" s="104" t="s">
        <v>527</v>
      </c>
      <c r="B20" s="571" t="s">
        <v>46</v>
      </c>
      <c r="C20" s="724"/>
      <c r="D20" s="228"/>
      <c r="E20" s="172">
        <f>HLOOKUP($B20,'10'!$D$6:$W$35,29,FALSE)</f>
        <v>0</v>
      </c>
      <c r="F20" s="572">
        <f>HLOOKUP($B20,'10'!$D$6:$W$35,28,FALSE)</f>
        <v>0</v>
      </c>
      <c r="G20" s="622" t="e">
        <f t="shared" si="0"/>
        <v>#N/A</v>
      </c>
      <c r="H20" s="171" t="e">
        <f>VLOOKUP(D20,Sąrašai!$A$8:$B$19,2,FALSE)</f>
        <v>#N/A</v>
      </c>
      <c r="I20" s="171" t="e">
        <f>CONCATENATE('1'!$C$8,"-",H20,"-",L20)</f>
        <v>#N/A</v>
      </c>
      <c r="J20" s="173" t="e">
        <f>VLOOKUP(H20,Sąrašai!$B$8:$C$19,2,FALSE)</f>
        <v>#N/A</v>
      </c>
      <c r="L20" s="120">
        <v>14</v>
      </c>
    </row>
    <row r="21" spans="1:12" x14ac:dyDescent="0.25">
      <c r="A21" s="104" t="s">
        <v>528</v>
      </c>
      <c r="B21" s="571" t="s">
        <v>47</v>
      </c>
      <c r="C21" s="724"/>
      <c r="D21" s="228"/>
      <c r="E21" s="172">
        <f>HLOOKUP($B21,'10'!$D$6:$W$35,29,FALSE)</f>
        <v>0</v>
      </c>
      <c r="F21" s="572">
        <f>HLOOKUP($B21,'10'!$D$6:$W$35,28,FALSE)</f>
        <v>0</v>
      </c>
      <c r="G21" s="622" t="e">
        <f t="shared" si="0"/>
        <v>#N/A</v>
      </c>
      <c r="H21" s="171" t="e">
        <f>VLOOKUP(D21,Sąrašai!$A$8:$B$19,2,FALSE)</f>
        <v>#N/A</v>
      </c>
      <c r="I21" s="171" t="e">
        <f>CONCATENATE('1'!$C$8,"-",H21,"-",L21)</f>
        <v>#N/A</v>
      </c>
      <c r="J21" s="173" t="e">
        <f>VLOOKUP(H21,Sąrašai!$B$8:$C$19,2,FALSE)</f>
        <v>#N/A</v>
      </c>
      <c r="L21" s="120">
        <v>15</v>
      </c>
    </row>
    <row r="22" spans="1:12" x14ac:dyDescent="0.25">
      <c r="A22" s="104" t="s">
        <v>529</v>
      </c>
      <c r="B22" s="571" t="s">
        <v>48</v>
      </c>
      <c r="C22" s="724"/>
      <c r="D22" s="228"/>
      <c r="E22" s="172">
        <f>HLOOKUP($B22,'10'!$D$6:$W$35,29,FALSE)</f>
        <v>0</v>
      </c>
      <c r="F22" s="572">
        <f>HLOOKUP($B22,'10'!$D$6:$W$35,28,FALSE)</f>
        <v>0</v>
      </c>
      <c r="G22" s="622" t="e">
        <f t="shared" si="0"/>
        <v>#N/A</v>
      </c>
      <c r="H22" s="171" t="e">
        <f>VLOOKUP(D22,Sąrašai!$A$8:$B$19,2,FALSE)</f>
        <v>#N/A</v>
      </c>
      <c r="I22" s="171" t="e">
        <f>CONCATENATE('1'!$C$8,"-",H22,"-",L22)</f>
        <v>#N/A</v>
      </c>
      <c r="J22" s="173" t="e">
        <f>VLOOKUP(H22,Sąrašai!$B$8:$C$19,2,FALSE)</f>
        <v>#N/A</v>
      </c>
      <c r="L22" s="120">
        <v>16</v>
      </c>
    </row>
    <row r="23" spans="1:12" x14ac:dyDescent="0.25">
      <c r="A23" s="104" t="s">
        <v>530</v>
      </c>
      <c r="B23" s="571" t="s">
        <v>49</v>
      </c>
      <c r="C23" s="724"/>
      <c r="D23" s="228"/>
      <c r="E23" s="172">
        <f>HLOOKUP($B23,'10'!$D$6:$W$35,29,FALSE)</f>
        <v>0</v>
      </c>
      <c r="F23" s="572">
        <f>HLOOKUP($B23,'10'!$D$6:$W$35,28,FALSE)</f>
        <v>0</v>
      </c>
      <c r="G23" s="622" t="e">
        <f t="shared" si="0"/>
        <v>#N/A</v>
      </c>
      <c r="H23" s="171" t="e">
        <f>VLOOKUP(D23,Sąrašai!$A$8:$B$19,2,FALSE)</f>
        <v>#N/A</v>
      </c>
      <c r="I23" s="171" t="e">
        <f>CONCATENATE('1'!$C$8,"-",H23,"-",L23)</f>
        <v>#N/A</v>
      </c>
      <c r="J23" s="173" t="e">
        <f>VLOOKUP(H23,Sąrašai!$B$8:$C$19,2,FALSE)</f>
        <v>#N/A</v>
      </c>
      <c r="L23" s="120">
        <v>17</v>
      </c>
    </row>
    <row r="24" spans="1:12" x14ac:dyDescent="0.25">
      <c r="A24" s="104" t="s">
        <v>531</v>
      </c>
      <c r="B24" s="571" t="s">
        <v>50</v>
      </c>
      <c r="C24" s="724"/>
      <c r="D24" s="228"/>
      <c r="E24" s="172">
        <f>HLOOKUP($B24,'10'!$D$6:$W$35,29,FALSE)</f>
        <v>0</v>
      </c>
      <c r="F24" s="572">
        <f>HLOOKUP($B24,'10'!$D$6:$W$35,28,FALSE)</f>
        <v>0</v>
      </c>
      <c r="G24" s="622" t="e">
        <f t="shared" si="0"/>
        <v>#N/A</v>
      </c>
      <c r="H24" s="171" t="e">
        <f>VLOOKUP(D24,Sąrašai!$A$8:$B$19,2,FALSE)</f>
        <v>#N/A</v>
      </c>
      <c r="I24" s="171" t="e">
        <f>CONCATENATE('1'!$C$8,"-",H24,"-",L24)</f>
        <v>#N/A</v>
      </c>
      <c r="J24" s="173" t="e">
        <f>VLOOKUP(H24,Sąrašai!$B$8:$C$19,2,FALSE)</f>
        <v>#N/A</v>
      </c>
      <c r="L24" s="120">
        <v>18</v>
      </c>
    </row>
    <row r="25" spans="1:12" x14ac:dyDescent="0.25">
      <c r="A25" s="104" t="s">
        <v>532</v>
      </c>
      <c r="B25" s="571" t="s">
        <v>51</v>
      </c>
      <c r="C25" s="724"/>
      <c r="D25" s="228"/>
      <c r="E25" s="172">
        <f>HLOOKUP($B25,'10'!$D$6:$W$35,29,FALSE)</f>
        <v>0</v>
      </c>
      <c r="F25" s="572">
        <f>HLOOKUP($B25,'10'!$D$6:$W$35,28,FALSE)</f>
        <v>0</v>
      </c>
      <c r="G25" s="622" t="e">
        <f t="shared" si="0"/>
        <v>#N/A</v>
      </c>
      <c r="H25" s="171" t="e">
        <f>VLOOKUP(D25,Sąrašai!$A$8:$B$19,2,FALSE)</f>
        <v>#N/A</v>
      </c>
      <c r="I25" s="171" t="e">
        <f>CONCATENATE('1'!$C$8,"-",H25,"-",L25)</f>
        <v>#N/A</v>
      </c>
      <c r="J25" s="173" t="e">
        <f>VLOOKUP(H25,Sąrašai!$B$8:$C$19,2,FALSE)</f>
        <v>#N/A</v>
      </c>
      <c r="L25" s="120">
        <v>19</v>
      </c>
    </row>
    <row r="26" spans="1:12" x14ac:dyDescent="0.25">
      <c r="A26" s="104" t="s">
        <v>533</v>
      </c>
      <c r="B26" s="571" t="s">
        <v>52</v>
      </c>
      <c r="C26" s="724"/>
      <c r="D26" s="228"/>
      <c r="E26" s="172">
        <f>HLOOKUP($B26,'10'!$D$6:$W$35,29,FALSE)</f>
        <v>0</v>
      </c>
      <c r="F26" s="572">
        <f>HLOOKUP($B26,'10'!$D$6:$W$35,28,FALSE)</f>
        <v>0</v>
      </c>
      <c r="G26" s="622" t="e">
        <f t="shared" si="0"/>
        <v>#N/A</v>
      </c>
      <c r="H26" s="171" t="e">
        <f>VLOOKUP(D26,Sąrašai!$A$8:$B$19,2,FALSE)</f>
        <v>#N/A</v>
      </c>
      <c r="I26" s="171" t="e">
        <f>CONCATENATE('1'!$C$8,"-",H26,"-",L26)</f>
        <v>#N/A</v>
      </c>
      <c r="J26" s="173" t="e">
        <f>VLOOKUP(H26,Sąrašai!$B$8:$C$19,2,FALSE)</f>
        <v>#N/A</v>
      </c>
      <c r="K26" s="13"/>
      <c r="L26" s="120">
        <v>20</v>
      </c>
    </row>
    <row r="27" spans="1:12" s="137" customFormat="1" x14ac:dyDescent="0.25">
      <c r="A27" s="104" t="s">
        <v>534</v>
      </c>
      <c r="B27" s="573"/>
      <c r="C27" s="139" t="s">
        <v>219</v>
      </c>
      <c r="D27" s="139"/>
      <c r="E27" s="174">
        <f>SUM(E7:E26)</f>
        <v>39</v>
      </c>
      <c r="F27" s="574">
        <f>SUM(F7:F26)</f>
        <v>1308506.3999999999</v>
      </c>
      <c r="G27" s="623" t="s">
        <v>149</v>
      </c>
      <c r="H27" s="139"/>
      <c r="I27" s="139"/>
      <c r="J27" s="139"/>
      <c r="L27" s="229"/>
    </row>
    <row r="28" spans="1:12" s="137" customFormat="1" x14ac:dyDescent="0.25">
      <c r="A28" s="104" t="s">
        <v>535</v>
      </c>
      <c r="B28" s="573"/>
      <c r="C28" s="139" t="s">
        <v>369</v>
      </c>
      <c r="D28" s="139"/>
      <c r="E28" s="174">
        <f>E27-E29</f>
        <v>0</v>
      </c>
      <c r="F28" s="574">
        <f>F27-F29</f>
        <v>0</v>
      </c>
      <c r="G28" s="623"/>
      <c r="H28" s="139"/>
      <c r="I28" s="139"/>
      <c r="J28" s="139"/>
      <c r="L28" s="229"/>
    </row>
    <row r="29" spans="1:12" ht="15.75" thickBot="1" x14ac:dyDescent="0.3">
      <c r="A29" s="104" t="s">
        <v>536</v>
      </c>
      <c r="B29" s="575"/>
      <c r="C29" s="326" t="s">
        <v>370</v>
      </c>
      <c r="D29" s="576"/>
      <c r="E29" s="577">
        <f>SUMIFS($E$7:$E$26,$J$7:$J$26,"Vietos projektų įgyvendinimo išlaidos")</f>
        <v>39</v>
      </c>
      <c r="F29" s="625">
        <f>SUMIFS($F$7:$F$26,$J$7:$J$26,"Vietos projektų įgyvendinimo išlaidos")</f>
        <v>1308506.3999999999</v>
      </c>
      <c r="G29" s="624">
        <v>100</v>
      </c>
      <c r="H29" s="30"/>
      <c r="I29" s="30"/>
      <c r="J29" s="139"/>
      <c r="L29" s="229"/>
    </row>
    <row r="32" spans="1:12" x14ac:dyDescent="0.25">
      <c r="B32" s="1"/>
      <c r="C32" s="598" t="s">
        <v>1482</v>
      </c>
    </row>
    <row r="33" spans="2:3" ht="60" x14ac:dyDescent="0.25">
      <c r="B33" s="1">
        <v>1</v>
      </c>
      <c r="C33" s="333" t="s">
        <v>1592</v>
      </c>
    </row>
    <row r="34" spans="2:3" ht="45" x14ac:dyDescent="0.25">
      <c r="B34" s="1">
        <v>2</v>
      </c>
      <c r="C34" s="333" t="s">
        <v>1481</v>
      </c>
    </row>
    <row r="35" spans="2:3" ht="45" x14ac:dyDescent="0.25">
      <c r="B35" s="1">
        <v>3</v>
      </c>
      <c r="C35" s="333" t="s">
        <v>1317</v>
      </c>
    </row>
    <row r="36" spans="2:3" ht="30" x14ac:dyDescent="0.25">
      <c r="B36" s="1">
        <v>4</v>
      </c>
      <c r="C36" s="333" t="s">
        <v>1655</v>
      </c>
    </row>
  </sheetData>
  <sheetProtection algorithmName="SHA-512" hashValue="S2IVLXbrkXEyV/tyvmUsuXwzeryZc2Za+kFvCqcsv7U9RCUQRi778QNtsqfU0LndQVWaSPeh0OSS5hhVI3ayMw==" saltValue="VpTyvX/0s1F2B2aaBHTxzQ==" spinCount="100000" sheet="1" objects="1" scenarios="1"/>
  <phoneticPr fontId="9" type="noConversion"/>
  <dataValidations count="1">
    <dataValidation type="textLength" allowBlank="1" showInputMessage="1" showErrorMessage="1" prompt="Rekomenduojamas simbolių skaičius pavadinime - 70, maksimalus - 100." sqref="C7:C26" xr:uid="{2E06EE00-CD05-4494-84E9-03CAB6CE7F24}">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555D904-012F-4912-8B64-34C557B9C40E}">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A1DF-8DEA-409A-8B75-6A4718AC4131}">
  <dimension ref="A1:O32"/>
  <sheetViews>
    <sheetView topLeftCell="B1" zoomScaleNormal="100" workbookViewId="0">
      <selection activeCell="F29" sqref="F29"/>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15" width="12.7109375" style="10" customWidth="1"/>
    <col min="16" max="21" width="15.7109375" style="10" customWidth="1"/>
    <col min="22" max="16384" width="9.140625" style="10"/>
  </cols>
  <sheetData>
    <row r="1" spans="1:15" s="50" customFormat="1" ht="18.75" x14ac:dyDescent="0.3">
      <c r="A1" s="39" t="s">
        <v>125</v>
      </c>
      <c r="B1" s="39" t="s">
        <v>396</v>
      </c>
      <c r="C1" s="39"/>
      <c r="D1" s="117"/>
      <c r="E1" s="119"/>
      <c r="F1" s="39"/>
      <c r="G1" s="39"/>
      <c r="H1" s="39"/>
      <c r="I1" s="39"/>
      <c r="J1" s="39"/>
      <c r="K1" s="39"/>
      <c r="L1" s="39"/>
      <c r="M1" s="39"/>
      <c r="N1" s="39"/>
    </row>
    <row r="2" spans="1:15" x14ac:dyDescent="0.25">
      <c r="A2"/>
      <c r="B2"/>
      <c r="C2"/>
      <c r="D2" s="8"/>
      <c r="E2"/>
      <c r="F2"/>
      <c r="G2"/>
      <c r="H2"/>
      <c r="I2"/>
      <c r="J2"/>
      <c r="K2"/>
      <c r="L2"/>
      <c r="M2"/>
      <c r="N2"/>
    </row>
    <row r="3" spans="1:15" s="13" customFormat="1" x14ac:dyDescent="0.25">
      <c r="A3" s="1"/>
      <c r="B3" s="139" t="s">
        <v>1272</v>
      </c>
      <c r="C3" s="204" t="str">
        <f>'1'!C8</f>
        <v>ŠAKI</v>
      </c>
    </row>
    <row r="4" spans="1:15" customFormat="1" ht="15.75" thickBot="1" x14ac:dyDescent="0.3"/>
    <row r="5" spans="1:15" x14ac:dyDescent="0.25">
      <c r="A5"/>
      <c r="B5" s="629">
        <v>1</v>
      </c>
      <c r="C5" s="376">
        <v>2</v>
      </c>
      <c r="D5" s="376">
        <v>3</v>
      </c>
      <c r="E5" s="376">
        <v>4</v>
      </c>
      <c r="F5" s="376">
        <v>5</v>
      </c>
      <c r="G5" s="376">
        <v>6</v>
      </c>
      <c r="H5" s="376">
        <v>7</v>
      </c>
      <c r="I5" s="376">
        <v>8</v>
      </c>
      <c r="J5" s="376">
        <v>9</v>
      </c>
      <c r="K5" s="376">
        <v>10</v>
      </c>
      <c r="L5" s="376">
        <v>11</v>
      </c>
      <c r="M5" s="376">
        <v>12</v>
      </c>
      <c r="N5" s="377">
        <v>13</v>
      </c>
      <c r="O5" s="626">
        <v>14</v>
      </c>
    </row>
    <row r="6" spans="1:15" s="94" customFormat="1" ht="45" x14ac:dyDescent="0.25">
      <c r="A6" s="167"/>
      <c r="B6" s="545" t="s">
        <v>54</v>
      </c>
      <c r="C6" s="654" t="s">
        <v>53</v>
      </c>
      <c r="D6" s="84" t="s">
        <v>1505</v>
      </c>
      <c r="E6" s="84" t="s">
        <v>393</v>
      </c>
      <c r="F6" s="84" t="s">
        <v>395</v>
      </c>
      <c r="G6" s="84" t="s">
        <v>389</v>
      </c>
      <c r="H6" s="84" t="s">
        <v>390</v>
      </c>
      <c r="I6" s="84" t="s">
        <v>391</v>
      </c>
      <c r="J6" s="84" t="s">
        <v>394</v>
      </c>
      <c r="K6" s="84" t="s">
        <v>386</v>
      </c>
      <c r="L6" s="84" t="s">
        <v>387</v>
      </c>
      <c r="M6" s="84" t="s">
        <v>388</v>
      </c>
      <c r="N6" s="296" t="s">
        <v>392</v>
      </c>
      <c r="O6" s="285" t="s">
        <v>1104</v>
      </c>
    </row>
    <row r="7" spans="1:15" x14ac:dyDescent="0.25">
      <c r="A7" t="s">
        <v>167</v>
      </c>
      <c r="B7" s="276" t="s">
        <v>0</v>
      </c>
      <c r="C7" s="652" t="str">
        <f>'7'!C7</f>
        <v>Parama kaimo gyventojų verslo pradžiai</v>
      </c>
      <c r="D7" s="653">
        <f>COUNTIFS($E7:$N7,"taip")</f>
        <v>1</v>
      </c>
      <c r="E7" s="655" t="s">
        <v>77</v>
      </c>
      <c r="F7" s="655" t="s">
        <v>76</v>
      </c>
      <c r="G7" s="655" t="s">
        <v>76</v>
      </c>
      <c r="H7" s="655" t="s">
        <v>76</v>
      </c>
      <c r="I7" s="655" t="s">
        <v>76</v>
      </c>
      <c r="J7" s="655" t="s">
        <v>76</v>
      </c>
      <c r="K7" s="655" t="s">
        <v>76</v>
      </c>
      <c r="L7" s="655" t="s">
        <v>76</v>
      </c>
      <c r="M7" s="655" t="s">
        <v>76</v>
      </c>
      <c r="N7" s="656" t="s">
        <v>76</v>
      </c>
      <c r="O7" s="627" t="str">
        <f>IF(D7&lt;4,"Gerai","Per daug tikslų")</f>
        <v>Gerai</v>
      </c>
    </row>
    <row r="8" spans="1:15" x14ac:dyDescent="0.25">
      <c r="A8" t="s">
        <v>168</v>
      </c>
      <c r="B8" s="276" t="s">
        <v>1</v>
      </c>
      <c r="C8" s="652" t="str">
        <f>'7'!C8</f>
        <v>Parama smulkaus verslo kaime plėtrai</v>
      </c>
      <c r="D8" s="653">
        <f t="shared" ref="D8:D26" si="0">COUNTIFS($E8:$N8,"taip")</f>
        <v>1</v>
      </c>
      <c r="E8" s="655" t="s">
        <v>77</v>
      </c>
      <c r="F8" s="655" t="s">
        <v>76</v>
      </c>
      <c r="G8" s="655" t="s">
        <v>76</v>
      </c>
      <c r="H8" s="655" t="s">
        <v>76</v>
      </c>
      <c r="I8" s="655" t="s">
        <v>76</v>
      </c>
      <c r="J8" s="655" t="s">
        <v>76</v>
      </c>
      <c r="K8" s="655" t="s">
        <v>76</v>
      </c>
      <c r="L8" s="655" t="s">
        <v>76</v>
      </c>
      <c r="M8" s="655" t="s">
        <v>76</v>
      </c>
      <c r="N8" s="656" t="s">
        <v>76</v>
      </c>
      <c r="O8" s="627" t="str">
        <f t="shared" ref="O8:O26" si="1">IF(D8&lt;4,"Gerai","Per daug tikslų")</f>
        <v>Gerai</v>
      </c>
    </row>
    <row r="9" spans="1:15" x14ac:dyDescent="0.25">
      <c r="A9" t="s">
        <v>169</v>
      </c>
      <c r="B9" s="276" t="s">
        <v>2</v>
      </c>
      <c r="C9" s="652" t="str">
        <f>'7'!C9</f>
        <v>Privataus ir viešojo sektoriaus  bendradarbiavimo plėtra</v>
      </c>
      <c r="D9" s="653">
        <f t="shared" si="0"/>
        <v>2</v>
      </c>
      <c r="E9" s="655" t="s">
        <v>77</v>
      </c>
      <c r="F9" s="655" t="s">
        <v>76</v>
      </c>
      <c r="G9" s="655" t="s">
        <v>76</v>
      </c>
      <c r="H9" s="655" t="s">
        <v>76</v>
      </c>
      <c r="I9" s="655" t="s">
        <v>76</v>
      </c>
      <c r="J9" s="655" t="s">
        <v>77</v>
      </c>
      <c r="K9" s="655" t="s">
        <v>76</v>
      </c>
      <c r="L9" s="655" t="s">
        <v>76</v>
      </c>
      <c r="M9" s="655" t="s">
        <v>76</v>
      </c>
      <c r="N9" s="656" t="s">
        <v>76</v>
      </c>
      <c r="O9" s="627" t="str">
        <f t="shared" si="1"/>
        <v>Gerai</v>
      </c>
    </row>
    <row r="10" spans="1:15" x14ac:dyDescent="0.25">
      <c r="A10" t="s">
        <v>170</v>
      </c>
      <c r="B10" s="276" t="s">
        <v>3</v>
      </c>
      <c r="C10" s="652" t="str">
        <f>'7'!C10</f>
        <v>Bendruomeninio verslo kūrimas ir plėtra</v>
      </c>
      <c r="D10" s="653">
        <f t="shared" si="0"/>
        <v>2</v>
      </c>
      <c r="E10" s="655" t="s">
        <v>77</v>
      </c>
      <c r="F10" s="655" t="s">
        <v>76</v>
      </c>
      <c r="G10" s="655" t="s">
        <v>77</v>
      </c>
      <c r="H10" s="655" t="s">
        <v>76</v>
      </c>
      <c r="I10" s="655" t="s">
        <v>76</v>
      </c>
      <c r="J10" s="655" t="s">
        <v>76</v>
      </c>
      <c r="K10" s="655" t="s">
        <v>76</v>
      </c>
      <c r="L10" s="655" t="s">
        <v>76</v>
      </c>
      <c r="M10" s="655" t="s">
        <v>76</v>
      </c>
      <c r="N10" s="656" t="s">
        <v>76</v>
      </c>
      <c r="O10" s="627" t="str">
        <f t="shared" si="1"/>
        <v>Gerai</v>
      </c>
    </row>
    <row r="11" spans="1:15" x14ac:dyDescent="0.25">
      <c r="A11" t="s">
        <v>171</v>
      </c>
      <c r="B11" s="276" t="s">
        <v>4</v>
      </c>
      <c r="C11" s="652" t="str">
        <f>'7'!C11</f>
        <v xml:space="preserve">Kokybiško gyventojų užimtumo ir socialinės integracijos veiklų plėtra per bendruomenių sutelktumą  </v>
      </c>
      <c r="D11" s="653">
        <f t="shared" si="0"/>
        <v>2</v>
      </c>
      <c r="E11" s="655" t="s">
        <v>77</v>
      </c>
      <c r="F11" s="655" t="s">
        <v>76</v>
      </c>
      <c r="G11" s="655" t="s">
        <v>76</v>
      </c>
      <c r="H11" s="655" t="s">
        <v>76</v>
      </c>
      <c r="I11" s="655" t="s">
        <v>76</v>
      </c>
      <c r="J11" s="655" t="s">
        <v>77</v>
      </c>
      <c r="K11" s="655" t="s">
        <v>76</v>
      </c>
      <c r="L11" s="655" t="s">
        <v>76</v>
      </c>
      <c r="M11" s="655" t="s">
        <v>76</v>
      </c>
      <c r="N11" s="656" t="s">
        <v>76</v>
      </c>
      <c r="O11" s="627" t="str">
        <f t="shared" si="1"/>
        <v>Gerai</v>
      </c>
    </row>
    <row r="12" spans="1:15" x14ac:dyDescent="0.25">
      <c r="A12" t="s">
        <v>172</v>
      </c>
      <c r="B12" s="276" t="s">
        <v>5</v>
      </c>
      <c r="C12" s="652" t="str">
        <f>'7'!C12</f>
        <v>Nevyriausybinio sektoriaus gebėjimų stiprinimas</v>
      </c>
      <c r="D12" s="653">
        <f t="shared" si="0"/>
        <v>1</v>
      </c>
      <c r="E12" s="655" t="s">
        <v>77</v>
      </c>
      <c r="F12" s="655" t="s">
        <v>76</v>
      </c>
      <c r="G12" s="655" t="s">
        <v>76</v>
      </c>
      <c r="H12" s="655" t="s">
        <v>76</v>
      </c>
      <c r="I12" s="655" t="s">
        <v>76</v>
      </c>
      <c r="J12" s="655" t="s">
        <v>76</v>
      </c>
      <c r="K12" s="655" t="s">
        <v>76</v>
      </c>
      <c r="L12" s="655" t="s">
        <v>76</v>
      </c>
      <c r="M12" s="655" t="s">
        <v>76</v>
      </c>
      <c r="N12" s="656" t="s">
        <v>76</v>
      </c>
      <c r="O12" s="627" t="str">
        <f t="shared" si="1"/>
        <v>Gerai</v>
      </c>
    </row>
    <row r="13" spans="1:15" x14ac:dyDescent="0.25">
      <c r="A13" t="s">
        <v>173</v>
      </c>
      <c r="B13" s="276" t="s">
        <v>6</v>
      </c>
      <c r="C13" s="652">
        <f>'7'!C13</f>
        <v>0</v>
      </c>
      <c r="D13" s="653">
        <f t="shared" si="0"/>
        <v>0</v>
      </c>
      <c r="E13" s="655" t="s">
        <v>76</v>
      </c>
      <c r="F13" s="655" t="s">
        <v>76</v>
      </c>
      <c r="G13" s="655" t="s">
        <v>76</v>
      </c>
      <c r="H13" s="655" t="s">
        <v>76</v>
      </c>
      <c r="I13" s="655" t="s">
        <v>76</v>
      </c>
      <c r="J13" s="655" t="s">
        <v>76</v>
      </c>
      <c r="K13" s="655" t="s">
        <v>76</v>
      </c>
      <c r="L13" s="655" t="s">
        <v>76</v>
      </c>
      <c r="M13" s="655" t="s">
        <v>76</v>
      </c>
      <c r="N13" s="656" t="s">
        <v>76</v>
      </c>
      <c r="O13" s="627" t="str">
        <f t="shared" si="1"/>
        <v>Gerai</v>
      </c>
    </row>
    <row r="14" spans="1:15" x14ac:dyDescent="0.25">
      <c r="A14" t="s">
        <v>92</v>
      </c>
      <c r="B14" s="276" t="s">
        <v>7</v>
      </c>
      <c r="C14" s="652">
        <f>'7'!C14</f>
        <v>0</v>
      </c>
      <c r="D14" s="653">
        <f t="shared" si="0"/>
        <v>0</v>
      </c>
      <c r="E14" s="655" t="s">
        <v>76</v>
      </c>
      <c r="F14" s="655" t="s">
        <v>76</v>
      </c>
      <c r="G14" s="655" t="s">
        <v>76</v>
      </c>
      <c r="H14" s="655" t="s">
        <v>76</v>
      </c>
      <c r="I14" s="655" t="s">
        <v>76</v>
      </c>
      <c r="J14" s="655" t="s">
        <v>76</v>
      </c>
      <c r="K14" s="655" t="s">
        <v>76</v>
      </c>
      <c r="L14" s="655" t="s">
        <v>76</v>
      </c>
      <c r="M14" s="655" t="s">
        <v>76</v>
      </c>
      <c r="N14" s="656" t="s">
        <v>76</v>
      </c>
      <c r="O14" s="627" t="str">
        <f t="shared" si="1"/>
        <v>Gerai</v>
      </c>
    </row>
    <row r="15" spans="1:15" x14ac:dyDescent="0.25">
      <c r="A15" t="s">
        <v>174</v>
      </c>
      <c r="B15" s="276" t="s">
        <v>8</v>
      </c>
      <c r="C15" s="652">
        <f>'7'!C15</f>
        <v>0</v>
      </c>
      <c r="D15" s="653">
        <f t="shared" si="0"/>
        <v>0</v>
      </c>
      <c r="E15" s="655" t="s">
        <v>76</v>
      </c>
      <c r="F15" s="655" t="s">
        <v>76</v>
      </c>
      <c r="G15" s="655" t="s">
        <v>76</v>
      </c>
      <c r="H15" s="655" t="s">
        <v>76</v>
      </c>
      <c r="I15" s="655" t="s">
        <v>76</v>
      </c>
      <c r="J15" s="655" t="s">
        <v>76</v>
      </c>
      <c r="K15" s="655" t="s">
        <v>76</v>
      </c>
      <c r="L15" s="655" t="s">
        <v>76</v>
      </c>
      <c r="M15" s="655" t="s">
        <v>76</v>
      </c>
      <c r="N15" s="656" t="s">
        <v>76</v>
      </c>
      <c r="O15" s="627" t="str">
        <f t="shared" si="1"/>
        <v>Gerai</v>
      </c>
    </row>
    <row r="16" spans="1:15" x14ac:dyDescent="0.25">
      <c r="A16" t="s">
        <v>175</v>
      </c>
      <c r="B16" s="276" t="s">
        <v>9</v>
      </c>
      <c r="C16" s="652">
        <f>'7'!C16</f>
        <v>0</v>
      </c>
      <c r="D16" s="653">
        <f t="shared" si="0"/>
        <v>0</v>
      </c>
      <c r="E16" s="655" t="s">
        <v>76</v>
      </c>
      <c r="F16" s="655" t="s">
        <v>76</v>
      </c>
      <c r="G16" s="655" t="s">
        <v>76</v>
      </c>
      <c r="H16" s="655" t="s">
        <v>76</v>
      </c>
      <c r="I16" s="655" t="s">
        <v>76</v>
      </c>
      <c r="J16" s="655" t="s">
        <v>76</v>
      </c>
      <c r="K16" s="655" t="s">
        <v>76</v>
      </c>
      <c r="L16" s="655" t="s">
        <v>76</v>
      </c>
      <c r="M16" s="655" t="s">
        <v>76</v>
      </c>
      <c r="N16" s="656" t="s">
        <v>76</v>
      </c>
      <c r="O16" s="627" t="str">
        <f t="shared" si="1"/>
        <v>Gerai</v>
      </c>
    </row>
    <row r="17" spans="1:15" x14ac:dyDescent="0.25">
      <c r="A17" t="s">
        <v>176</v>
      </c>
      <c r="B17" s="276" t="s">
        <v>43</v>
      </c>
      <c r="C17" s="652">
        <f>'7'!C17</f>
        <v>0</v>
      </c>
      <c r="D17" s="653">
        <f t="shared" si="0"/>
        <v>0</v>
      </c>
      <c r="E17" s="655" t="s">
        <v>76</v>
      </c>
      <c r="F17" s="655" t="s">
        <v>76</v>
      </c>
      <c r="G17" s="655" t="s">
        <v>76</v>
      </c>
      <c r="H17" s="655" t="s">
        <v>76</v>
      </c>
      <c r="I17" s="655" t="s">
        <v>76</v>
      </c>
      <c r="J17" s="655" t="s">
        <v>76</v>
      </c>
      <c r="K17" s="655" t="s">
        <v>76</v>
      </c>
      <c r="L17" s="655" t="s">
        <v>76</v>
      </c>
      <c r="M17" s="655" t="s">
        <v>76</v>
      </c>
      <c r="N17" s="656" t="s">
        <v>76</v>
      </c>
      <c r="O17" s="627" t="str">
        <f t="shared" si="1"/>
        <v>Gerai</v>
      </c>
    </row>
    <row r="18" spans="1:15" x14ac:dyDescent="0.25">
      <c r="A18" t="s">
        <v>177</v>
      </c>
      <c r="B18" s="276" t="s">
        <v>44</v>
      </c>
      <c r="C18" s="652">
        <f>'7'!C18</f>
        <v>0</v>
      </c>
      <c r="D18" s="653">
        <f t="shared" si="0"/>
        <v>0</v>
      </c>
      <c r="E18" s="655" t="s">
        <v>76</v>
      </c>
      <c r="F18" s="655" t="s">
        <v>76</v>
      </c>
      <c r="G18" s="655" t="s">
        <v>76</v>
      </c>
      <c r="H18" s="655" t="s">
        <v>76</v>
      </c>
      <c r="I18" s="655" t="s">
        <v>76</v>
      </c>
      <c r="J18" s="655" t="s">
        <v>76</v>
      </c>
      <c r="K18" s="655" t="s">
        <v>76</v>
      </c>
      <c r="L18" s="655" t="s">
        <v>76</v>
      </c>
      <c r="M18" s="655" t="s">
        <v>76</v>
      </c>
      <c r="N18" s="656" t="s">
        <v>76</v>
      </c>
      <c r="O18" s="627" t="str">
        <f t="shared" si="1"/>
        <v>Gerai</v>
      </c>
    </row>
    <row r="19" spans="1:15" x14ac:dyDescent="0.25">
      <c r="A19" t="s">
        <v>178</v>
      </c>
      <c r="B19" s="276" t="s">
        <v>45</v>
      </c>
      <c r="C19" s="652">
        <f>'7'!C19</f>
        <v>0</v>
      </c>
      <c r="D19" s="653">
        <f t="shared" si="0"/>
        <v>0</v>
      </c>
      <c r="E19" s="655" t="s">
        <v>76</v>
      </c>
      <c r="F19" s="655" t="s">
        <v>76</v>
      </c>
      <c r="G19" s="655" t="s">
        <v>76</v>
      </c>
      <c r="H19" s="655" t="s">
        <v>76</v>
      </c>
      <c r="I19" s="655" t="s">
        <v>76</v>
      </c>
      <c r="J19" s="655" t="s">
        <v>76</v>
      </c>
      <c r="K19" s="655" t="s">
        <v>76</v>
      </c>
      <c r="L19" s="655" t="s">
        <v>76</v>
      </c>
      <c r="M19" s="655" t="s">
        <v>76</v>
      </c>
      <c r="N19" s="656" t="s">
        <v>76</v>
      </c>
      <c r="O19" s="627" t="str">
        <f t="shared" si="1"/>
        <v>Gerai</v>
      </c>
    </row>
    <row r="20" spans="1:15" x14ac:dyDescent="0.25">
      <c r="A20" t="s">
        <v>179</v>
      </c>
      <c r="B20" s="276" t="s">
        <v>46</v>
      </c>
      <c r="C20" s="652">
        <f>'7'!C20</f>
        <v>0</v>
      </c>
      <c r="D20" s="653">
        <f t="shared" si="0"/>
        <v>0</v>
      </c>
      <c r="E20" s="655" t="s">
        <v>76</v>
      </c>
      <c r="F20" s="655" t="s">
        <v>76</v>
      </c>
      <c r="G20" s="655" t="s">
        <v>76</v>
      </c>
      <c r="H20" s="655" t="s">
        <v>76</v>
      </c>
      <c r="I20" s="655" t="s">
        <v>76</v>
      </c>
      <c r="J20" s="655" t="s">
        <v>76</v>
      </c>
      <c r="K20" s="655" t="s">
        <v>76</v>
      </c>
      <c r="L20" s="655" t="s">
        <v>76</v>
      </c>
      <c r="M20" s="655" t="s">
        <v>76</v>
      </c>
      <c r="N20" s="656" t="s">
        <v>76</v>
      </c>
      <c r="O20" s="627" t="str">
        <f t="shared" si="1"/>
        <v>Gerai</v>
      </c>
    </row>
    <row r="21" spans="1:15" x14ac:dyDescent="0.25">
      <c r="A21" t="s">
        <v>180</v>
      </c>
      <c r="B21" s="276" t="s">
        <v>47</v>
      </c>
      <c r="C21" s="652">
        <f>'7'!C21</f>
        <v>0</v>
      </c>
      <c r="D21" s="653">
        <f t="shared" si="0"/>
        <v>0</v>
      </c>
      <c r="E21" s="655" t="s">
        <v>76</v>
      </c>
      <c r="F21" s="655" t="s">
        <v>76</v>
      </c>
      <c r="G21" s="655" t="s">
        <v>76</v>
      </c>
      <c r="H21" s="655" t="s">
        <v>76</v>
      </c>
      <c r="I21" s="655" t="s">
        <v>76</v>
      </c>
      <c r="J21" s="655" t="s">
        <v>76</v>
      </c>
      <c r="K21" s="655" t="s">
        <v>76</v>
      </c>
      <c r="L21" s="655" t="s">
        <v>76</v>
      </c>
      <c r="M21" s="655" t="s">
        <v>76</v>
      </c>
      <c r="N21" s="656" t="s">
        <v>76</v>
      </c>
      <c r="O21" s="627" t="str">
        <f t="shared" si="1"/>
        <v>Gerai</v>
      </c>
    </row>
    <row r="22" spans="1:15" x14ac:dyDescent="0.25">
      <c r="A22" t="s">
        <v>181</v>
      </c>
      <c r="B22" s="276" t="s">
        <v>48</v>
      </c>
      <c r="C22" s="652">
        <f>'7'!C22</f>
        <v>0</v>
      </c>
      <c r="D22" s="653">
        <f t="shared" si="0"/>
        <v>0</v>
      </c>
      <c r="E22" s="655" t="s">
        <v>76</v>
      </c>
      <c r="F22" s="655" t="s">
        <v>76</v>
      </c>
      <c r="G22" s="655" t="s">
        <v>76</v>
      </c>
      <c r="H22" s="655" t="s">
        <v>76</v>
      </c>
      <c r="I22" s="655" t="s">
        <v>76</v>
      </c>
      <c r="J22" s="655" t="s">
        <v>76</v>
      </c>
      <c r="K22" s="655" t="s">
        <v>76</v>
      </c>
      <c r="L22" s="655" t="s">
        <v>76</v>
      </c>
      <c r="M22" s="655" t="s">
        <v>76</v>
      </c>
      <c r="N22" s="656" t="s">
        <v>76</v>
      </c>
      <c r="O22" s="627" t="str">
        <f t="shared" si="1"/>
        <v>Gerai</v>
      </c>
    </row>
    <row r="23" spans="1:15" x14ac:dyDescent="0.25">
      <c r="A23" t="s">
        <v>182</v>
      </c>
      <c r="B23" s="276" t="s">
        <v>49</v>
      </c>
      <c r="C23" s="652">
        <f>'7'!C23</f>
        <v>0</v>
      </c>
      <c r="D23" s="653">
        <f t="shared" si="0"/>
        <v>0</v>
      </c>
      <c r="E23" s="655" t="s">
        <v>76</v>
      </c>
      <c r="F23" s="655" t="s">
        <v>76</v>
      </c>
      <c r="G23" s="655" t="s">
        <v>76</v>
      </c>
      <c r="H23" s="655" t="s">
        <v>76</v>
      </c>
      <c r="I23" s="655" t="s">
        <v>76</v>
      </c>
      <c r="J23" s="655" t="s">
        <v>76</v>
      </c>
      <c r="K23" s="655" t="s">
        <v>76</v>
      </c>
      <c r="L23" s="655" t="s">
        <v>76</v>
      </c>
      <c r="M23" s="655" t="s">
        <v>76</v>
      </c>
      <c r="N23" s="656" t="s">
        <v>76</v>
      </c>
      <c r="O23" s="627" t="str">
        <f t="shared" si="1"/>
        <v>Gerai</v>
      </c>
    </row>
    <row r="24" spans="1:15" x14ac:dyDescent="0.25">
      <c r="A24" t="s">
        <v>183</v>
      </c>
      <c r="B24" s="276" t="s">
        <v>50</v>
      </c>
      <c r="C24" s="652">
        <f>'7'!C24</f>
        <v>0</v>
      </c>
      <c r="D24" s="653">
        <f t="shared" si="0"/>
        <v>0</v>
      </c>
      <c r="E24" s="655" t="s">
        <v>76</v>
      </c>
      <c r="F24" s="655" t="s">
        <v>76</v>
      </c>
      <c r="G24" s="655" t="s">
        <v>76</v>
      </c>
      <c r="H24" s="655" t="s">
        <v>76</v>
      </c>
      <c r="I24" s="655" t="s">
        <v>76</v>
      </c>
      <c r="J24" s="655" t="s">
        <v>76</v>
      </c>
      <c r="K24" s="655" t="s">
        <v>76</v>
      </c>
      <c r="L24" s="655" t="s">
        <v>76</v>
      </c>
      <c r="M24" s="655" t="s">
        <v>76</v>
      </c>
      <c r="N24" s="656" t="s">
        <v>76</v>
      </c>
      <c r="O24" s="627" t="str">
        <f t="shared" si="1"/>
        <v>Gerai</v>
      </c>
    </row>
    <row r="25" spans="1:15" x14ac:dyDescent="0.25">
      <c r="A25" t="s">
        <v>184</v>
      </c>
      <c r="B25" s="276" t="s">
        <v>51</v>
      </c>
      <c r="C25" s="652">
        <f>'7'!C25</f>
        <v>0</v>
      </c>
      <c r="D25" s="653">
        <f t="shared" si="0"/>
        <v>0</v>
      </c>
      <c r="E25" s="655" t="s">
        <v>76</v>
      </c>
      <c r="F25" s="655" t="s">
        <v>76</v>
      </c>
      <c r="G25" s="655" t="s">
        <v>76</v>
      </c>
      <c r="H25" s="655" t="s">
        <v>76</v>
      </c>
      <c r="I25" s="655" t="s">
        <v>76</v>
      </c>
      <c r="J25" s="655" t="s">
        <v>76</v>
      </c>
      <c r="K25" s="655" t="s">
        <v>76</v>
      </c>
      <c r="L25" s="655" t="s">
        <v>76</v>
      </c>
      <c r="M25" s="655" t="s">
        <v>76</v>
      </c>
      <c r="N25" s="656" t="s">
        <v>76</v>
      </c>
      <c r="O25" s="627" t="str">
        <f t="shared" si="1"/>
        <v>Gerai</v>
      </c>
    </row>
    <row r="26" spans="1:15" ht="15.75" thickBot="1" x14ac:dyDescent="0.3">
      <c r="A26" t="s">
        <v>185</v>
      </c>
      <c r="B26" s="657" t="s">
        <v>52</v>
      </c>
      <c r="C26" s="658">
        <f>'7'!C26</f>
        <v>0</v>
      </c>
      <c r="D26" s="659">
        <f t="shared" si="0"/>
        <v>0</v>
      </c>
      <c r="E26" s="660" t="s">
        <v>76</v>
      </c>
      <c r="F26" s="660" t="s">
        <v>76</v>
      </c>
      <c r="G26" s="660" t="s">
        <v>76</v>
      </c>
      <c r="H26" s="660" t="s">
        <v>76</v>
      </c>
      <c r="I26" s="660" t="s">
        <v>76</v>
      </c>
      <c r="J26" s="660" t="s">
        <v>76</v>
      </c>
      <c r="K26" s="660" t="s">
        <v>76</v>
      </c>
      <c r="L26" s="660" t="s">
        <v>76</v>
      </c>
      <c r="M26" s="660" t="s">
        <v>76</v>
      </c>
      <c r="N26" s="661" t="s">
        <v>76</v>
      </c>
      <c r="O26" s="628" t="str">
        <f t="shared" si="1"/>
        <v>Gerai</v>
      </c>
    </row>
    <row r="29" spans="1:15" x14ac:dyDescent="0.25">
      <c r="B29"/>
      <c r="C29" s="600" t="s">
        <v>1493</v>
      </c>
    </row>
    <row r="30" spans="1:15" ht="135" x14ac:dyDescent="0.25">
      <c r="B30" s="1">
        <v>1</v>
      </c>
      <c r="C30" s="333" t="s">
        <v>1627</v>
      </c>
    </row>
    <row r="31" spans="1:15" x14ac:dyDescent="0.25">
      <c r="B31" s="1">
        <v>2</v>
      </c>
      <c r="C31" s="214" t="s">
        <v>1495</v>
      </c>
    </row>
    <row r="32" spans="1:15" ht="30" x14ac:dyDescent="0.25">
      <c r="B32" s="1">
        <v>3</v>
      </c>
      <c r="C32" s="333" t="s">
        <v>1496</v>
      </c>
    </row>
  </sheetData>
  <sheetProtection algorithmName="SHA-512" hashValue="FoRYSTVrhABA2nZkyEmPMTCTXr1xDOMWgf2qIcWGQAmWq8r1cFsxKG6T28P7C6PThPbIirNkNdo5inwyrnPEyw==" saltValue="B8LtQuhrqveZYfXyGvecgQ==" spinCount="100000" sheet="1" objects="1" scenarios="1"/>
  <phoneticPr fontId="9"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0305288-09FB-4DEE-AD81-D85B0A1E7E18}">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25</vt:i4>
      </vt:variant>
      <vt:variant>
        <vt:lpstr>Įvardytieji diapazonai</vt:lpstr>
      </vt:variant>
      <vt:variant>
        <vt:i4>35</vt:i4>
      </vt:variant>
    </vt:vector>
  </HeadingPairs>
  <TitlesOfParts>
    <vt:vector size="60"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Vartotojas</cp:lastModifiedBy>
  <cp:lastPrinted>2023-05-23T16:21:40Z</cp:lastPrinted>
  <dcterms:created xsi:type="dcterms:W3CDTF">2022-07-05T10:44:58Z</dcterms:created>
  <dcterms:modified xsi:type="dcterms:W3CDTF">2023-11-16T19:00:50Z</dcterms:modified>
</cp:coreProperties>
</file>